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PORAN TAHUN 2022\"/>
    </mc:Choice>
  </mc:AlternateContent>
  <xr:revisionPtr revIDLastSave="0" documentId="8_{8750BDCF-A730-F44D-8DFF-845E41B81831}" xr6:coauthVersionLast="47" xr6:coauthVersionMax="47" xr10:uidLastSave="{00000000-0000-0000-0000-000000000000}"/>
  <bookViews>
    <workbookView xWindow="3420" yWindow="90" windowWidth="14235" windowHeight="15510" xr2:uid="{00000000-000D-0000-FFFF-FFFF00000000}"/>
  </bookViews>
  <sheets>
    <sheet name="KESEHATAN F-A" sheetId="1" r:id="rId1"/>
  </sheets>
  <externalReferences>
    <externalReference r:id="rId2"/>
    <externalReference r:id="rId3"/>
    <externalReference r:id="rId4"/>
  </externalReferences>
  <definedNames>
    <definedName name="_pk1">[1]bulan!$AI$138:$DH$139</definedName>
    <definedName name="_pk2">[2]bulan!$DE$108:$FX$109</definedName>
    <definedName name="dinas">#REF!</definedName>
    <definedName name="_xlnm.Print_Area" localSheetId="0">'KESEHATAN F-A'!$A$1:$Y$195</definedName>
    <definedName name="_xlnm.Print_Titles" localSheetId="0">'KESEHATAN F-A'!$9:$12</definedName>
    <definedName name="S5324E">[3]RUMUS!$F$6:$I$36</definedName>
    <definedName name="SARDIN">[3]RUMUS!$P$6:$Q$80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5" i="1" l="1"/>
  <c r="R20" i="1"/>
  <c r="P62" i="1"/>
  <c r="K62" i="1"/>
  <c r="M62" i="1"/>
  <c r="P77" i="1"/>
  <c r="K77" i="1"/>
  <c r="M77" i="1"/>
  <c r="P78" i="1"/>
  <c r="K78" i="1"/>
  <c r="M78" i="1"/>
  <c r="P79" i="1"/>
  <c r="K79" i="1"/>
  <c r="M79" i="1"/>
  <c r="P80" i="1"/>
  <c r="K80" i="1"/>
  <c r="M80" i="1"/>
  <c r="P75" i="1"/>
  <c r="K75" i="1"/>
  <c r="M75" i="1"/>
  <c r="N77" i="1"/>
  <c r="N78" i="1"/>
  <c r="N79" i="1"/>
  <c r="N80" i="1"/>
  <c r="N75" i="1"/>
  <c r="N62" i="1"/>
  <c r="P19" i="1"/>
  <c r="K19" i="1"/>
  <c r="M19" i="1"/>
  <c r="L48" i="1"/>
  <c r="G100" i="1"/>
  <c r="G107" i="1"/>
  <c r="S80" i="1"/>
  <c r="T80" i="1"/>
  <c r="S79" i="1"/>
  <c r="T79" i="1"/>
  <c r="S78" i="1"/>
  <c r="T78" i="1"/>
  <c r="S77" i="1"/>
  <c r="T77" i="1"/>
  <c r="N81" i="1"/>
  <c r="P81" i="1"/>
  <c r="K81" i="1"/>
  <c r="M81" i="1"/>
  <c r="R81" i="1"/>
  <c r="S81" i="1"/>
  <c r="T81" i="1"/>
  <c r="G14" i="1"/>
  <c r="H14" i="1"/>
  <c r="L14" i="1"/>
  <c r="O14" i="1"/>
  <c r="Q14" i="1"/>
  <c r="N15" i="1"/>
  <c r="P15" i="1"/>
  <c r="K15" i="1"/>
  <c r="R15" i="1"/>
  <c r="S15" i="1"/>
  <c r="T15" i="1"/>
  <c r="N16" i="1"/>
  <c r="P16" i="1"/>
  <c r="K16" i="1"/>
  <c r="M16" i="1"/>
  <c r="R16" i="1"/>
  <c r="S16" i="1"/>
  <c r="T16" i="1"/>
  <c r="N17" i="1"/>
  <c r="P17" i="1"/>
  <c r="K17" i="1"/>
  <c r="M17" i="1"/>
  <c r="R17" i="1"/>
  <c r="S17" i="1"/>
  <c r="T17" i="1"/>
  <c r="N18" i="1"/>
  <c r="P18" i="1"/>
  <c r="K18" i="1"/>
  <c r="M18" i="1"/>
  <c r="R18" i="1"/>
  <c r="S18" i="1"/>
  <c r="T18" i="1"/>
  <c r="N19" i="1"/>
  <c r="R19" i="1"/>
  <c r="S19" i="1"/>
  <c r="T19" i="1"/>
  <c r="N20" i="1"/>
  <c r="P20" i="1"/>
  <c r="K20" i="1"/>
  <c r="M20" i="1"/>
  <c r="S20" i="1"/>
  <c r="T20" i="1"/>
  <c r="N21" i="1"/>
  <c r="P21" i="1"/>
  <c r="K21" i="1"/>
  <c r="M21" i="1"/>
  <c r="R21" i="1"/>
  <c r="S21" i="1"/>
  <c r="T21" i="1"/>
  <c r="G23" i="1"/>
  <c r="H23" i="1"/>
  <c r="L23" i="1"/>
  <c r="O23" i="1"/>
  <c r="Q23" i="1"/>
  <c r="N24" i="1"/>
  <c r="P24" i="1"/>
  <c r="K24" i="1"/>
  <c r="R24" i="1"/>
  <c r="S24" i="1"/>
  <c r="T24" i="1"/>
  <c r="N25" i="1"/>
  <c r="P25" i="1"/>
  <c r="K25" i="1"/>
  <c r="M25" i="1"/>
  <c r="R25" i="1"/>
  <c r="S25" i="1"/>
  <c r="T25" i="1"/>
  <c r="N26" i="1"/>
  <c r="P26" i="1"/>
  <c r="K26" i="1"/>
  <c r="M26" i="1"/>
  <c r="R26" i="1"/>
  <c r="S26" i="1"/>
  <c r="T26" i="1"/>
  <c r="N27" i="1"/>
  <c r="P27" i="1"/>
  <c r="K27" i="1"/>
  <c r="M27" i="1"/>
  <c r="T27" i="1"/>
  <c r="N28" i="1"/>
  <c r="P28" i="1"/>
  <c r="K28" i="1"/>
  <c r="M28" i="1"/>
  <c r="R28" i="1"/>
  <c r="S28" i="1"/>
  <c r="T28" i="1"/>
  <c r="G30" i="1"/>
  <c r="H30" i="1"/>
  <c r="L30" i="1"/>
  <c r="O30" i="1"/>
  <c r="Q30" i="1"/>
  <c r="N31" i="1"/>
  <c r="P31" i="1"/>
  <c r="K31" i="1"/>
  <c r="M31" i="1"/>
  <c r="R31" i="1"/>
  <c r="S31" i="1"/>
  <c r="T31" i="1"/>
  <c r="N32" i="1"/>
  <c r="P32" i="1"/>
  <c r="K32" i="1"/>
  <c r="M32" i="1"/>
  <c r="R32" i="1"/>
  <c r="S32" i="1"/>
  <c r="T32" i="1"/>
  <c r="N33" i="1"/>
  <c r="P33" i="1"/>
  <c r="K33" i="1"/>
  <c r="R33" i="1"/>
  <c r="S33" i="1"/>
  <c r="T33" i="1"/>
  <c r="N34" i="1"/>
  <c r="P34" i="1"/>
  <c r="K34" i="1"/>
  <c r="M34" i="1"/>
  <c r="R34" i="1"/>
  <c r="S34" i="1"/>
  <c r="T34" i="1"/>
  <c r="G36" i="1"/>
  <c r="H36" i="1"/>
  <c r="L36" i="1"/>
  <c r="O36" i="1"/>
  <c r="Q36" i="1"/>
  <c r="N37" i="1"/>
  <c r="P37" i="1"/>
  <c r="K37" i="1"/>
  <c r="M37" i="1"/>
  <c r="R37" i="1"/>
  <c r="S37" i="1"/>
  <c r="T37" i="1"/>
  <c r="N38" i="1"/>
  <c r="P38" i="1"/>
  <c r="K38" i="1"/>
  <c r="M38" i="1"/>
  <c r="R38" i="1"/>
  <c r="S38" i="1"/>
  <c r="T38" i="1"/>
  <c r="N39" i="1"/>
  <c r="P39" i="1"/>
  <c r="K39" i="1"/>
  <c r="R39" i="1"/>
  <c r="S39" i="1"/>
  <c r="T39" i="1"/>
  <c r="N40" i="1"/>
  <c r="P40" i="1"/>
  <c r="K40" i="1"/>
  <c r="M40" i="1"/>
  <c r="R40" i="1"/>
  <c r="S40" i="1"/>
  <c r="T40" i="1"/>
  <c r="N41" i="1"/>
  <c r="P41" i="1"/>
  <c r="K41" i="1"/>
  <c r="M41" i="1"/>
  <c r="R41" i="1"/>
  <c r="S41" i="1"/>
  <c r="T41" i="1"/>
  <c r="N42" i="1"/>
  <c r="P42" i="1"/>
  <c r="K42" i="1"/>
  <c r="M42" i="1"/>
  <c r="R42" i="1"/>
  <c r="S42" i="1"/>
  <c r="T42" i="1"/>
  <c r="N43" i="1"/>
  <c r="P43" i="1"/>
  <c r="K43" i="1"/>
  <c r="M43" i="1"/>
  <c r="R43" i="1"/>
  <c r="S43" i="1"/>
  <c r="T43" i="1"/>
  <c r="G45" i="1"/>
  <c r="H45" i="1"/>
  <c r="L45" i="1"/>
  <c r="O45" i="1"/>
  <c r="Q45" i="1"/>
  <c r="N46" i="1"/>
  <c r="N45" i="1"/>
  <c r="P46" i="1"/>
  <c r="K46" i="1"/>
  <c r="R46" i="1"/>
  <c r="S46" i="1"/>
  <c r="T46" i="1"/>
  <c r="G48" i="1"/>
  <c r="O48" i="1"/>
  <c r="Q48" i="1"/>
  <c r="N49" i="1"/>
  <c r="P49" i="1"/>
  <c r="K49" i="1"/>
  <c r="R49" i="1"/>
  <c r="S49" i="1"/>
  <c r="T49" i="1"/>
  <c r="N50" i="1"/>
  <c r="P50" i="1"/>
  <c r="K50" i="1"/>
  <c r="M50" i="1"/>
  <c r="R50" i="1"/>
  <c r="S50" i="1"/>
  <c r="T50" i="1"/>
  <c r="N51" i="1"/>
  <c r="P51" i="1"/>
  <c r="K51" i="1"/>
  <c r="M51" i="1"/>
  <c r="R51" i="1"/>
  <c r="S51" i="1"/>
  <c r="T51" i="1"/>
  <c r="G53" i="1"/>
  <c r="L53" i="1"/>
  <c r="O53" i="1"/>
  <c r="Q53" i="1"/>
  <c r="N54" i="1"/>
  <c r="P54" i="1"/>
  <c r="K54" i="1"/>
  <c r="R54" i="1"/>
  <c r="S54" i="1"/>
  <c r="T54" i="1"/>
  <c r="N55" i="1"/>
  <c r="P55" i="1"/>
  <c r="K55" i="1"/>
  <c r="M55" i="1"/>
  <c r="R55" i="1"/>
  <c r="S55" i="1"/>
  <c r="T55" i="1"/>
  <c r="N56" i="1"/>
  <c r="P56" i="1"/>
  <c r="K56" i="1"/>
  <c r="M56" i="1"/>
  <c r="R56" i="1"/>
  <c r="S56" i="1"/>
  <c r="T56" i="1"/>
  <c r="N57" i="1"/>
  <c r="P57" i="1"/>
  <c r="K57" i="1"/>
  <c r="M57" i="1"/>
  <c r="R57" i="1"/>
  <c r="S57" i="1"/>
  <c r="T57" i="1"/>
  <c r="G60" i="1"/>
  <c r="L60" i="1"/>
  <c r="Q60" i="1"/>
  <c r="N61" i="1"/>
  <c r="P61" i="1"/>
  <c r="K61" i="1"/>
  <c r="M61" i="1"/>
  <c r="M60" i="1"/>
  <c r="R61" i="1"/>
  <c r="S61" i="1"/>
  <c r="T61" i="1"/>
  <c r="H53" i="1"/>
  <c r="O60" i="1"/>
  <c r="N63" i="1"/>
  <c r="P63" i="1"/>
  <c r="K63" i="1"/>
  <c r="M63" i="1"/>
  <c r="R63" i="1"/>
  <c r="S63" i="1"/>
  <c r="T63" i="1"/>
  <c r="N64" i="1"/>
  <c r="P64" i="1"/>
  <c r="K64" i="1"/>
  <c r="M64" i="1"/>
  <c r="R64" i="1"/>
  <c r="S64" i="1"/>
  <c r="T64" i="1"/>
  <c r="N65" i="1"/>
  <c r="P65" i="1"/>
  <c r="K65" i="1"/>
  <c r="M65" i="1"/>
  <c r="R65" i="1"/>
  <c r="S65" i="1"/>
  <c r="T65" i="1"/>
  <c r="N66" i="1"/>
  <c r="P66" i="1"/>
  <c r="K66" i="1"/>
  <c r="M66" i="1"/>
  <c r="R66" i="1"/>
  <c r="S66" i="1"/>
  <c r="T66" i="1"/>
  <c r="G68" i="1"/>
  <c r="L68" i="1"/>
  <c r="O68" i="1"/>
  <c r="Q68" i="1"/>
  <c r="N69" i="1"/>
  <c r="P69" i="1"/>
  <c r="K69" i="1"/>
  <c r="M69" i="1"/>
  <c r="R69" i="1"/>
  <c r="S69" i="1"/>
  <c r="T69" i="1"/>
  <c r="N70" i="1"/>
  <c r="P70" i="1"/>
  <c r="K70" i="1"/>
  <c r="M70" i="1"/>
  <c r="R70" i="1"/>
  <c r="S70" i="1"/>
  <c r="T70" i="1"/>
  <c r="N71" i="1"/>
  <c r="P71" i="1"/>
  <c r="K71" i="1"/>
  <c r="M71" i="1"/>
  <c r="R71" i="1"/>
  <c r="S71" i="1"/>
  <c r="T71" i="1"/>
  <c r="N72" i="1"/>
  <c r="P72" i="1"/>
  <c r="K72" i="1"/>
  <c r="M72" i="1"/>
  <c r="R72" i="1"/>
  <c r="S72" i="1"/>
  <c r="T72" i="1"/>
  <c r="N73" i="1"/>
  <c r="P73" i="1"/>
  <c r="K73" i="1"/>
  <c r="M73" i="1"/>
  <c r="R73" i="1"/>
  <c r="S73" i="1"/>
  <c r="T73" i="1"/>
  <c r="N74" i="1"/>
  <c r="P74" i="1"/>
  <c r="K74" i="1"/>
  <c r="M74" i="1"/>
  <c r="R74" i="1"/>
  <c r="S74" i="1"/>
  <c r="T74" i="1"/>
  <c r="N76" i="1"/>
  <c r="P76" i="1"/>
  <c r="R76" i="1"/>
  <c r="S76" i="1"/>
  <c r="T76" i="1"/>
  <c r="N82" i="1"/>
  <c r="P82" i="1"/>
  <c r="K82" i="1"/>
  <c r="M82" i="1"/>
  <c r="R82" i="1"/>
  <c r="S82" i="1"/>
  <c r="T82" i="1"/>
  <c r="N83" i="1"/>
  <c r="P83" i="1"/>
  <c r="K83" i="1"/>
  <c r="M83" i="1"/>
  <c r="R83" i="1"/>
  <c r="S83" i="1"/>
  <c r="T83" i="1"/>
  <c r="N84" i="1"/>
  <c r="P84" i="1"/>
  <c r="K84" i="1"/>
  <c r="M84" i="1"/>
  <c r="R84" i="1"/>
  <c r="S84" i="1"/>
  <c r="T84" i="1"/>
  <c r="N85" i="1"/>
  <c r="P85" i="1"/>
  <c r="K85" i="1"/>
  <c r="M85" i="1"/>
  <c r="R85" i="1"/>
  <c r="S85" i="1"/>
  <c r="T85" i="1"/>
  <c r="N86" i="1"/>
  <c r="P86" i="1"/>
  <c r="K86" i="1"/>
  <c r="M86" i="1"/>
  <c r="R86" i="1"/>
  <c r="S86" i="1"/>
  <c r="T86" i="1"/>
  <c r="N87" i="1"/>
  <c r="P87" i="1"/>
  <c r="K87" i="1"/>
  <c r="M87" i="1"/>
  <c r="R87" i="1"/>
  <c r="S87" i="1"/>
  <c r="T87" i="1"/>
  <c r="N88" i="1"/>
  <c r="P88" i="1"/>
  <c r="K88" i="1"/>
  <c r="M88" i="1"/>
  <c r="R88" i="1"/>
  <c r="S88" i="1"/>
  <c r="T88" i="1"/>
  <c r="N89" i="1"/>
  <c r="P89" i="1"/>
  <c r="K89" i="1"/>
  <c r="M89" i="1"/>
  <c r="R89" i="1"/>
  <c r="S89" i="1"/>
  <c r="T89" i="1"/>
  <c r="N90" i="1"/>
  <c r="P90" i="1"/>
  <c r="K90" i="1"/>
  <c r="M90" i="1"/>
  <c r="R90" i="1"/>
  <c r="S90" i="1"/>
  <c r="T90" i="1"/>
  <c r="N91" i="1"/>
  <c r="P91" i="1"/>
  <c r="K91" i="1"/>
  <c r="M91" i="1"/>
  <c r="R91" i="1"/>
  <c r="S91" i="1"/>
  <c r="T91" i="1"/>
  <c r="N92" i="1"/>
  <c r="P92" i="1"/>
  <c r="K92" i="1"/>
  <c r="M92" i="1"/>
  <c r="R92" i="1"/>
  <c r="S92" i="1"/>
  <c r="T92" i="1"/>
  <c r="N93" i="1"/>
  <c r="P93" i="1"/>
  <c r="K93" i="1"/>
  <c r="M93" i="1"/>
  <c r="R93" i="1"/>
  <c r="S93" i="1"/>
  <c r="T93" i="1"/>
  <c r="N94" i="1"/>
  <c r="P94" i="1"/>
  <c r="K94" i="1"/>
  <c r="M94" i="1"/>
  <c r="R94" i="1"/>
  <c r="S94" i="1"/>
  <c r="T94" i="1"/>
  <c r="G96" i="1"/>
  <c r="H96" i="1"/>
  <c r="L96" i="1"/>
  <c r="O96" i="1"/>
  <c r="Q96" i="1"/>
  <c r="N97" i="1"/>
  <c r="N96" i="1"/>
  <c r="P97" i="1"/>
  <c r="K97" i="1"/>
  <c r="M97" i="1"/>
  <c r="M96" i="1"/>
  <c r="R97" i="1"/>
  <c r="S97" i="1"/>
  <c r="T97" i="1"/>
  <c r="H99" i="1"/>
  <c r="L100" i="1"/>
  <c r="O100" i="1"/>
  <c r="Q100" i="1"/>
  <c r="N101" i="1"/>
  <c r="N100" i="1"/>
  <c r="P101" i="1"/>
  <c r="K101" i="1"/>
  <c r="R101" i="1"/>
  <c r="S101" i="1"/>
  <c r="T101" i="1"/>
  <c r="G103" i="1"/>
  <c r="H103" i="1"/>
  <c r="L103" i="1"/>
  <c r="O103" i="1"/>
  <c r="Q103" i="1"/>
  <c r="N104" i="1"/>
  <c r="P104" i="1"/>
  <c r="K104" i="1"/>
  <c r="M104" i="1"/>
  <c r="M103" i="1"/>
  <c r="R104" i="1"/>
  <c r="S104" i="1"/>
  <c r="T104" i="1"/>
  <c r="L107" i="1"/>
  <c r="O107" i="1"/>
  <c r="Q107" i="1"/>
  <c r="N108" i="1"/>
  <c r="N107" i="1"/>
  <c r="P108" i="1"/>
  <c r="K108" i="1"/>
  <c r="R108" i="1"/>
  <c r="S108" i="1"/>
  <c r="T108" i="1"/>
  <c r="G110" i="1"/>
  <c r="L110" i="1"/>
  <c r="O110" i="1"/>
  <c r="Q110" i="1"/>
  <c r="N111" i="1"/>
  <c r="N110" i="1"/>
  <c r="P111" i="1"/>
  <c r="K111" i="1"/>
  <c r="K110" i="1"/>
  <c r="R111" i="1"/>
  <c r="S111" i="1"/>
  <c r="T111" i="1"/>
  <c r="G113" i="1"/>
  <c r="L113" i="1"/>
  <c r="O113" i="1"/>
  <c r="Q113" i="1"/>
  <c r="N114" i="1"/>
  <c r="N113" i="1"/>
  <c r="P114" i="1"/>
  <c r="K114" i="1"/>
  <c r="M114" i="1"/>
  <c r="R114" i="1"/>
  <c r="S114" i="1"/>
  <c r="T114" i="1"/>
  <c r="H116" i="1"/>
  <c r="G117" i="1"/>
  <c r="L117" i="1"/>
  <c r="O117" i="1"/>
  <c r="Q117" i="1"/>
  <c r="N118" i="1"/>
  <c r="N117" i="1"/>
  <c r="P118" i="1"/>
  <c r="K118" i="1"/>
  <c r="R118" i="1"/>
  <c r="S118" i="1"/>
  <c r="T118" i="1"/>
  <c r="G120" i="1"/>
  <c r="L120" i="1"/>
  <c r="O120" i="1"/>
  <c r="Q120" i="1"/>
  <c r="N121" i="1"/>
  <c r="N120" i="1"/>
  <c r="P121" i="1"/>
  <c r="K121" i="1"/>
  <c r="M121" i="1"/>
  <c r="M120" i="1"/>
  <c r="R121" i="1"/>
  <c r="S121" i="1"/>
  <c r="T121" i="1"/>
  <c r="T122" i="1"/>
  <c r="G128" i="1"/>
  <c r="H128" i="1"/>
  <c r="K128" i="1"/>
  <c r="L128" i="1"/>
  <c r="O128" i="1"/>
  <c r="Q128" i="1"/>
  <c r="P130" i="1"/>
  <c r="R130" i="1"/>
  <c r="T130" i="1"/>
  <c r="P131" i="1"/>
  <c r="R131" i="1"/>
  <c r="T131" i="1"/>
  <c r="P132" i="1"/>
  <c r="R132" i="1"/>
  <c r="T132" i="1"/>
  <c r="P133" i="1"/>
  <c r="R133" i="1"/>
  <c r="T133" i="1"/>
  <c r="P134" i="1"/>
  <c r="R134" i="1"/>
  <c r="T134" i="1"/>
  <c r="P135" i="1"/>
  <c r="R135" i="1"/>
  <c r="T135" i="1"/>
  <c r="P136" i="1"/>
  <c r="R136" i="1"/>
  <c r="T136" i="1"/>
  <c r="N106" i="1"/>
  <c r="T48" i="1"/>
  <c r="Q99" i="1"/>
  <c r="Q106" i="1"/>
  <c r="L106" i="1"/>
  <c r="O99" i="1"/>
  <c r="Q59" i="1"/>
  <c r="O106" i="1"/>
  <c r="G106" i="1"/>
  <c r="L99" i="1"/>
  <c r="O59" i="1"/>
  <c r="L59" i="1"/>
  <c r="G59" i="1"/>
  <c r="K76" i="1"/>
  <c r="M76" i="1"/>
  <c r="K14" i="1"/>
  <c r="G99" i="1"/>
  <c r="R14" i="1"/>
  <c r="R128" i="1"/>
  <c r="L116" i="1"/>
  <c r="P117" i="1"/>
  <c r="P100" i="1"/>
  <c r="T30" i="1"/>
  <c r="R68" i="1"/>
  <c r="P107" i="1"/>
  <c r="R96" i="1"/>
  <c r="R103" i="1"/>
  <c r="R53" i="1"/>
  <c r="P128" i="1"/>
  <c r="P23" i="1"/>
  <c r="T53" i="1"/>
  <c r="R48" i="1"/>
  <c r="R45" i="1"/>
  <c r="R36" i="1"/>
  <c r="S110" i="1"/>
  <c r="P36" i="1"/>
  <c r="S30" i="1"/>
  <c r="P113" i="1"/>
  <c r="P110" i="1"/>
  <c r="P68" i="1"/>
  <c r="R113" i="1"/>
  <c r="N14" i="1"/>
  <c r="R107" i="1"/>
  <c r="T128" i="1"/>
  <c r="S107" i="1"/>
  <c r="N103" i="1"/>
  <c r="N99" i="1"/>
  <c r="P30" i="1"/>
  <c r="S23" i="1"/>
  <c r="N116" i="1"/>
  <c r="P120" i="1"/>
  <c r="R117" i="1"/>
  <c r="R110" i="1"/>
  <c r="T96" i="1"/>
  <c r="N53" i="1"/>
  <c r="P45" i="1"/>
  <c r="M30" i="1"/>
  <c r="P48" i="1"/>
  <c r="N30" i="1"/>
  <c r="K120" i="1"/>
  <c r="N60" i="1"/>
  <c r="N23" i="1"/>
  <c r="R23" i="1"/>
  <c r="Q13" i="1"/>
  <c r="O116" i="1"/>
  <c r="T113" i="1"/>
  <c r="S96" i="1"/>
  <c r="T100" i="1"/>
  <c r="P96" i="1"/>
  <c r="N68" i="1"/>
  <c r="N36" i="1"/>
  <c r="T36" i="1"/>
  <c r="L13" i="1"/>
  <c r="S117" i="1"/>
  <c r="K48" i="1"/>
  <c r="T45" i="1"/>
  <c r="S36" i="1"/>
  <c r="K30" i="1"/>
  <c r="O13" i="1"/>
  <c r="R120" i="1"/>
  <c r="T110" i="1"/>
  <c r="T103" i="1"/>
  <c r="N48" i="1"/>
  <c r="G13" i="1"/>
  <c r="R60" i="1"/>
  <c r="K103" i="1"/>
  <c r="K23" i="1"/>
  <c r="M24" i="1"/>
  <c r="M23" i="1"/>
  <c r="K45" i="1"/>
  <c r="M46" i="1"/>
  <c r="M45" i="1"/>
  <c r="K107" i="1"/>
  <c r="M108" i="1"/>
  <c r="M107" i="1"/>
  <c r="M101" i="1"/>
  <c r="M100" i="1"/>
  <c r="M99" i="1"/>
  <c r="K100" i="1"/>
  <c r="K99" i="1"/>
  <c r="M68" i="1"/>
  <c r="K117" i="1"/>
  <c r="M118" i="1"/>
  <c r="M117" i="1"/>
  <c r="M116" i="1"/>
  <c r="K53" i="1"/>
  <c r="M54" i="1"/>
  <c r="M53" i="1"/>
  <c r="M113" i="1"/>
  <c r="K113" i="1"/>
  <c r="S100" i="1"/>
  <c r="S53" i="1"/>
  <c r="P103" i="1"/>
  <c r="R100" i="1"/>
  <c r="K96" i="1"/>
  <c r="T14" i="1"/>
  <c r="Q116" i="1"/>
  <c r="T68" i="1"/>
  <c r="G116" i="1"/>
  <c r="T120" i="1"/>
  <c r="S113" i="1"/>
  <c r="S68" i="1"/>
  <c r="S45" i="1"/>
  <c r="R30" i="1"/>
  <c r="P14" i="1"/>
  <c r="S120" i="1"/>
  <c r="T117" i="1"/>
  <c r="T107" i="1"/>
  <c r="S103" i="1"/>
  <c r="S48" i="1"/>
  <c r="T23" i="1"/>
  <c r="K60" i="1"/>
  <c r="S14" i="1"/>
  <c r="P53" i="1"/>
  <c r="K36" i="1"/>
  <c r="M111" i="1"/>
  <c r="M110" i="1"/>
  <c r="T60" i="1"/>
  <c r="S60" i="1"/>
  <c r="M49" i="1"/>
  <c r="M48" i="1"/>
  <c r="M39" i="1"/>
  <c r="M36" i="1"/>
  <c r="M33" i="1"/>
  <c r="M15" i="1"/>
  <c r="M14" i="1"/>
  <c r="P60" i="1"/>
  <c r="N59" i="1"/>
  <c r="M106" i="1"/>
  <c r="O139" i="1"/>
  <c r="M13" i="1"/>
  <c r="M139" i="1"/>
  <c r="K68" i="1"/>
  <c r="K59" i="1"/>
  <c r="K13" i="1"/>
  <c r="K106" i="1"/>
  <c r="G139" i="1"/>
  <c r="T13" i="1"/>
  <c r="S106" i="1"/>
  <c r="T59" i="1"/>
  <c r="R106" i="1"/>
  <c r="S99" i="1"/>
  <c r="T116" i="1"/>
  <c r="K116" i="1"/>
  <c r="P116" i="1"/>
  <c r="N13" i="1"/>
  <c r="N139" i="1"/>
  <c r="L139" i="1"/>
  <c r="M59" i="1"/>
  <c r="P13" i="1"/>
  <c r="R59" i="1"/>
  <c r="S59" i="1"/>
  <c r="P59" i="1"/>
  <c r="P99" i="1"/>
  <c r="T106" i="1"/>
  <c r="P106" i="1"/>
  <c r="R99" i="1"/>
  <c r="T99" i="1"/>
  <c r="R116" i="1"/>
  <c r="S116" i="1"/>
  <c r="Q139" i="1"/>
  <c r="K139" i="1"/>
  <c r="T139" i="1"/>
  <c r="P139" i="1"/>
  <c r="R139" i="1"/>
  <c r="S139" i="1"/>
</calcChain>
</file>

<file path=xl/sharedStrings.xml><?xml version="1.0" encoding="utf-8"?>
<sst xmlns="http://schemas.openxmlformats.org/spreadsheetml/2006/main" count="384" uniqueCount="258">
  <si>
    <t xml:space="preserve">LAPORAN PELAKSANAAN KEGIATAN PEMBANGUNAN KOTA PAREPARE </t>
  </si>
  <si>
    <t>KODE/URUSAN PEMERINTAHAN : 1.02. - KESEHATAN</t>
  </si>
  <si>
    <t>KODE/ORGANISASI                      : 1.02.01. - DINAS KESEHATAN</t>
  </si>
  <si>
    <t>NO.DPA SKPD                                : 1.02.1.02.01</t>
  </si>
  <si>
    <t>KODE REKENING</t>
  </si>
  <si>
    <t>PROGRAM/KEGIATAN</t>
  </si>
  <si>
    <t>VOL.</t>
  </si>
  <si>
    <t>SATUAN</t>
  </si>
  <si>
    <t>PAGU ANGGARAN</t>
  </si>
  <si>
    <t>SUMBER DANA</t>
  </si>
  <si>
    <t>REALISASI KEGIATAN &amp; PEYERAPAN KEUANGAN</t>
  </si>
  <si>
    <t>SISA PAGU ANGGARAN</t>
  </si>
  <si>
    <t>NAMA PPK</t>
  </si>
  <si>
    <t>APBD POKOK (Rp)</t>
  </si>
  <si>
    <t>APBD PERUBAHAN (Rp)</t>
  </si>
  <si>
    <t>FISIK (%)</t>
  </si>
  <si>
    <t>KEUANGAN</t>
  </si>
  <si>
    <t>TK</t>
  </si>
  <si>
    <t>R</t>
  </si>
  <si>
    <t>CTw</t>
  </si>
  <si>
    <t>CTh</t>
  </si>
  <si>
    <t>Target (Rp)</t>
  </si>
  <si>
    <t>( % )</t>
  </si>
  <si>
    <t>Realisasi (Rp)</t>
  </si>
  <si>
    <t>C.Trw (%)</t>
  </si>
  <si>
    <t>C.Thn (%)</t>
  </si>
  <si>
    <t>PROGRAM PENINGKATAN KESELAMATAN IBU MELAHIRKAN DAN ANAK</t>
  </si>
  <si>
    <t>1.02.1.02.01.32.04</t>
  </si>
  <si>
    <t>1.02.1.02.01.32.05</t>
  </si>
  <si>
    <t>1.02.1.02.01.32.06</t>
  </si>
  <si>
    <t>1.02.1.02.01.32.07</t>
  </si>
  <si>
    <t>Edy Kusuma Suhardi, SKM</t>
  </si>
  <si>
    <t>Audit maternal perinatal</t>
  </si>
  <si>
    <t>kali</t>
  </si>
  <si>
    <t>Monitoring dan evaluasi 13 indikator KIA/KB</t>
  </si>
  <si>
    <t>Orientasi standar nasional pelayanan kesehatan peduli remaja  (SN-PKPR)</t>
  </si>
  <si>
    <t>orang</t>
  </si>
  <si>
    <t>Orientasi tenaga kesehatan dalam pemanfaatan kohort</t>
  </si>
  <si>
    <t>1.02.1.02.01.32.08</t>
  </si>
  <si>
    <t>Pelaksanaan super visi fasilitatif</t>
  </si>
  <si>
    <t>1.02.1.02.01.32.09</t>
  </si>
  <si>
    <t>Pelaksanaan audit medik pelayanan KB</t>
  </si>
  <si>
    <t>1.02.1.02.01.32.10</t>
  </si>
  <si>
    <t>Penatalaksanaan pelayanan lansia</t>
  </si>
  <si>
    <t>pkm</t>
  </si>
  <si>
    <t>TOTAL ANGGARAN</t>
  </si>
  <si>
    <t>DAU</t>
  </si>
  <si>
    <t>DAK</t>
  </si>
  <si>
    <t>KEPALA DINAS KESEHATAN KOTA PAREPARE</t>
  </si>
  <si>
    <t>Dak Non Fisik</t>
  </si>
  <si>
    <t xml:space="preserve">NAMA KEPALA SKPD                   : Rahmawaty SKM, M.Kes (Mars) </t>
  </si>
  <si>
    <t>PROGRAM PENUNJANG URUSAN PEMERINTAHAN DAERAH KAB/KOTA</t>
  </si>
  <si>
    <t>Perencanaan,Penganggaran,Evaluasi Perangkat Daerah</t>
  </si>
  <si>
    <t>Penyusunan Dokumen Perencanaan Perangkat Daerah</t>
  </si>
  <si>
    <t>PTPP</t>
  </si>
  <si>
    <t>Koordinasi dan Penyusunan Dokumen RKA-SKPD</t>
  </si>
  <si>
    <t>Koordinasi dan Penyusunan DPA-SKPD</t>
  </si>
  <si>
    <t>Koodinasi dan Penyusunan Perubahan DPA-SKPD</t>
  </si>
  <si>
    <t>Koordinasi dan Penyusunan Laporan Capaian Kinerja dan Ikhtisar Realisasi Kinerja SKPD</t>
  </si>
  <si>
    <t>Evaluasi Kinerja Perangkat Daerah</t>
  </si>
  <si>
    <t>Administrasi Keuangan Perangkat Daerah</t>
  </si>
  <si>
    <t>Penyedian Gaji dan Tunjangan ASN</t>
  </si>
  <si>
    <t>Pelaksanaan Penatausahaan dan Pengujian/Verifikasi Keuangan SKPD</t>
  </si>
  <si>
    <t>Koordinasi dan Pelaksanaan Akutansi SKPD</t>
  </si>
  <si>
    <t>Koordinasi dan Penyusunan Laporan Keuangan Akhir Tahun SKPD</t>
  </si>
  <si>
    <t>Koordinasi dan Penyusunan Laporan Keuangan Bulanan,Triwulan dan semesteran  SKPD</t>
  </si>
  <si>
    <t>Administrasi Kepegawaian Perangkat daerah</t>
  </si>
  <si>
    <t>Pendidikan dan Pelatihan Pegawai berdasarkan Tugas dan Fungsi</t>
  </si>
  <si>
    <t>Bimbingan Teknis Implementasi Peraturan Perundang-undangan</t>
  </si>
  <si>
    <t>Administrasi Umum Perangkat Daerah</t>
  </si>
  <si>
    <t>Penyedian Komponen Instalasi Listrik/Penerangan Bangunan Kantor</t>
  </si>
  <si>
    <t>Penyedian Bahan Logistik Kantor</t>
  </si>
  <si>
    <t>Penyedian Barang Cetakan dan Penggandaan</t>
  </si>
  <si>
    <t>Penyediaan Bahan Bacaan dan Peraturan Perundang Undangan</t>
  </si>
  <si>
    <t>Penyedian Bahan/Material</t>
  </si>
  <si>
    <t>Fasilitas Kunjungan Tamu</t>
  </si>
  <si>
    <t>Penyelenggaraan Rapat Koordinasi dan Konsultasi SKPD</t>
  </si>
  <si>
    <t>Pengadaan Barang Milik Negara</t>
  </si>
  <si>
    <t>Pengadaan Peralatan dan Mesin lainnya</t>
  </si>
  <si>
    <t>Penyedian Jasa Penunjang Urusan Pemerintah Daerah</t>
  </si>
  <si>
    <t>Penyediaan Jasa Surat Menyurat</t>
  </si>
  <si>
    <t>Penyediaan Jasa Komunikasi,Sumber Daya Air dan Listrik</t>
  </si>
  <si>
    <t>Penyediaan Jasa Pelayanan Umum Kantor</t>
  </si>
  <si>
    <t>Pemeliharaan Barang Milik Daerah Penunjang Urusan Pemerintah Daerah</t>
  </si>
  <si>
    <t>Penyediaan Jasa Pemeliharaan,Biaya Pemeliharaan dan Pajak Kendaraan Perorangan Dinas atau Kendaraan Dinas Jabatan</t>
  </si>
  <si>
    <t>Penyediaan Jasa Pemeliharaan,Biaya Pemeliharaan,Pajak dan Perizinan Kendaraan Dinas Operasional atau Lapangan</t>
  </si>
  <si>
    <t>Pemeliharaan Peralatan dan Mesin Lainnya</t>
  </si>
  <si>
    <t>Pemeliharaan Rehabilitasi Gedung Kantor dan Bangunan Lainnya</t>
  </si>
  <si>
    <t>Penyediaan Fasilitas Pelayanan Kesehatan untuk UKM danUKP Kewenangan Daerah Kabupaten/Kota</t>
  </si>
  <si>
    <t>02.02.2.01</t>
  </si>
  <si>
    <t>Pengadaan Obat, Vaksin</t>
  </si>
  <si>
    <t>Pengadaan Bahan Habis Pakai</t>
  </si>
  <si>
    <t>Penyediaan Layanan Kesehatan untuk UKM dan UKPRujukan Tingkat Daerah Kabupaten/Kota</t>
  </si>
  <si>
    <t>Pengelolaan PelayananKesehatan Bayi Baru Lahir</t>
  </si>
  <si>
    <t>Pelaksanaan Kewaspadaan Dinidan Respon Wabah</t>
  </si>
  <si>
    <t>Pengelolaan Pelayanan Kesehatan Ibu Hamil</t>
  </si>
  <si>
    <t>Pengelolaan Pelayanan Kesehatan Ibu Bersalin</t>
  </si>
  <si>
    <t>Pengelolaan Pelayanan Kesehatan Balita</t>
  </si>
  <si>
    <t>Pengelolaan Pelayanan Kesehatan pada Usia Pendidikan Dasar</t>
  </si>
  <si>
    <t>Pengelolaan Pelayanan Kesehatan pada Usia Lanjut</t>
  </si>
  <si>
    <t>Pengelolaan Pelayanan Kesehatan Penderita Diabetes Melitus</t>
  </si>
  <si>
    <t>Pengelolaan Pelayanan Kesehatan Gizi Masyarakat</t>
  </si>
  <si>
    <t>Pengelolaan Pelayanan Kesehatan Kerja dan Olahraga</t>
  </si>
  <si>
    <t>Pengelolaan Pelayanan Kesehatan Lingkungan</t>
  </si>
  <si>
    <t>Pengelolaan Pelayanan Promosi Kesehatan</t>
  </si>
  <si>
    <t>Pengelolaan Upaya Kesehatan Khusus</t>
  </si>
  <si>
    <t>Pelayanan Kesehatan Penyakit Menular dan Tidak Menular</t>
  </si>
  <si>
    <t>Pengelolaan Jaminan Kesehatan Masyarakat</t>
  </si>
  <si>
    <t>Pengambilan dan Pengiriman Spesimen Penyakit Potensial KLB ke Laboratorium Rujukan/Nasional</t>
  </si>
  <si>
    <t>Penyelenggaraan Kabupaten/Kota Sehat</t>
  </si>
  <si>
    <t>Operasional Pelayanan Rumah Sakit</t>
  </si>
  <si>
    <t>Operasional Pelayanan Puskesmas</t>
  </si>
  <si>
    <t>Operasional Pelayanan Fasilitas Kesehatan Lainnya</t>
  </si>
  <si>
    <t>Pelaksanaan Akreditasi Fasilitas Kesehatan di Kabupaten/Kota</t>
  </si>
  <si>
    <t>Penyelenggaraan Sistem Informasi Kesehatan secaraTerintegrasi</t>
  </si>
  <si>
    <t>Pengelolaan Data dan Informasi Kesehatan</t>
  </si>
  <si>
    <t>PROGRAM PENINGKATAN KAPASITAS SUMBER DAYA MANUSIA KESEHATAN</t>
  </si>
  <si>
    <t>Pemberian Izin Praktik Tenaga Kesehatan di Wilayah Kabupaten  /Kota</t>
  </si>
  <si>
    <t>Pembinaan dan Pengawasan Tenaga Kesehatan serta Tindak Lanjut Perizinan Praktik Tenaga Kesehatan</t>
  </si>
  <si>
    <t>Perencanaan Kebutuhan dan Pendayagunaan Sumber daya Manusia Kesehatan untuk UKP dan UKM di Wilayah Kabupaten/Kota</t>
  </si>
  <si>
    <t>Pemenuhan Kebutuhan Sumber Daya Manusia Kesehatan sesuai Standar</t>
  </si>
  <si>
    <t>Pemberian Izin Apotek, Toko Obat, Toko Alat Kesehatan danOptikal, Usaha Mikro Obat Tradisional (UMOT</t>
  </si>
  <si>
    <t>PROGRAM SEDIAAN FARMASI, ALAT KESEHATAN DAN MAKANAN MINUMAN</t>
  </si>
  <si>
    <t>Penyediaan dan Pengelolaan Data Perizinan dan Tindak Lanjut Pengawasan Izin Apotek,Toko Obat, Toko Alat Kesehatan,dan Optikal, Usaha Mikro ObatTradisional (UMOT)</t>
  </si>
  <si>
    <t>Penerbitan Sertifikat Produksi Pangan Industri RumahTangga dan Nomor P-IRT sebagai Izin Produksi, untukProduk Makanan Minuman Tertentu yang dapat Diproduksioleh Industri Rumah Tangga</t>
  </si>
  <si>
    <t>Pemeriksaan dan Tindak Lanjut Hasil Pemeriksaan PostMarket pada Produksi dan Produk Makanan MinumanIndustri Rumah Tangga</t>
  </si>
  <si>
    <t>PROGRAM PEMBERDAYAAN MASYARAKAT BIDANG KESEHATAN</t>
  </si>
  <si>
    <t>Advokasi, Pemberdayaan, Kemitraan, Peningkatan Peranserta Masyarakat dan Lintas Sektor Tingkat Daerah Kabupaten/Kota</t>
  </si>
  <si>
    <t>Pengembangan dan Pelaksanaan Upaya Kesehatan Bersumber Daya Masyarakat (UKBM) Tingkat Daerah Kabupaten/Kota</t>
  </si>
  <si>
    <t>Peningkatan Upaya Promosi Kesehatan, Advokasi, Kemitraan dan Pemberdayaan Masyarakat</t>
  </si>
  <si>
    <t>Bimbingan Teknis dan Supervisi Pengembangan danPelaksanaan Upaya Kesehatan Bersumber Daya Masyarakat(UKBM</t>
  </si>
  <si>
    <t>Rahmawaty SKM, M.Kes ( Mars)</t>
  </si>
  <si>
    <t>NIP. 19750121 200212 2 004</t>
  </si>
  <si>
    <t>Ket:</t>
  </si>
  <si>
    <t>BKKDPDP</t>
  </si>
  <si>
    <t xml:space="preserve">BKKDPDP : Bantuan Keuangan Khusus dari Pemerintah daerah Provinsi </t>
  </si>
  <si>
    <t xml:space="preserve"> PTPP : Pendapatan Transfer Pemerintah Pusat</t>
  </si>
  <si>
    <t>PTPP,DAK</t>
  </si>
  <si>
    <t>PAD</t>
  </si>
  <si>
    <t>PTPP,Dak Non Fisik</t>
  </si>
  <si>
    <t>DAK Non Fisik</t>
  </si>
  <si>
    <t>Pengendalian dan Pengawasan serta Tindak Lanjut Pengawasan Sertifikat Produksi Pangan Industri Rumah Tangga danNomor P-IRT sebagai IzinProduksi, untuk Produk Makanan Minuman Tertentu yang dapat Diproduksi oleh Industri Rumah Tangga</t>
  </si>
  <si>
    <t>TOTAL KEGIATAN  :73</t>
  </si>
  <si>
    <t>TOTAL PROGRAM  :5</t>
  </si>
  <si>
    <t>Koordinasi dan Penyusunan Dokumen Perubahan RKA-SKPD</t>
  </si>
  <si>
    <t>Pembangunan Rumah Sakit beserta Sarana dan Prasarana Pendukungnya</t>
  </si>
  <si>
    <t>Pengadaan Prasarana danPendukung Fasilitas Pelayanan Kesehatan</t>
  </si>
  <si>
    <t>Pengadaan Alat Kesehatan/Alat Penunjang Medik Fasilitas Pelayanan Kesehatan</t>
  </si>
  <si>
    <t>PROGRAM PEMENUHAN UPAYA KESEHATAN PERORANGAN DAN UPAYA KESEHATAN MASYARAKAT</t>
  </si>
  <si>
    <t>VOLUME</t>
  </si>
  <si>
    <t>NAMA PELAKSANA/DIREKTUR/NO &amp; TGL KONTRAK</t>
  </si>
  <si>
    <t>1 Tahun</t>
  </si>
  <si>
    <t>1.02.01</t>
  </si>
  <si>
    <t>1.02.01.2.01</t>
  </si>
  <si>
    <t>1.02.01.2.01.01</t>
  </si>
  <si>
    <t>1.02.01.2.01.02</t>
  </si>
  <si>
    <t>1.02.01.2.01.03</t>
  </si>
  <si>
    <t>1.02.01.2.01.04</t>
  </si>
  <si>
    <t>1.02.01.2.01.05</t>
  </si>
  <si>
    <t>1.02.01.2.01.06</t>
  </si>
  <si>
    <t>1.02.01.2.01.07</t>
  </si>
  <si>
    <t>1.02.01.2.02.01</t>
  </si>
  <si>
    <t>1.02.01.2.02</t>
  </si>
  <si>
    <t>1.02.01.2.02.03</t>
  </si>
  <si>
    <t>1.02.01.2.02.04</t>
  </si>
  <si>
    <t>1.02.01.2.02.05</t>
  </si>
  <si>
    <t>1.02.01.2.02.07</t>
  </si>
  <si>
    <t>1.02.01.2.05.09</t>
  </si>
  <si>
    <t>1.02.01.2.05.11</t>
  </si>
  <si>
    <t>1.02.01.2.05</t>
  </si>
  <si>
    <t>1.02.01.2.06</t>
  </si>
  <si>
    <t>1.02.01.2.06.01</t>
  </si>
  <si>
    <t>1.02.01.2.06.04</t>
  </si>
  <si>
    <t>1.02.01.2.06.05</t>
  </si>
  <si>
    <t>1.02.01.2.06.06</t>
  </si>
  <si>
    <t>1.02.01.2.06.07</t>
  </si>
  <si>
    <t>1.02.01.2.06.08</t>
  </si>
  <si>
    <t>1.02.01.2.06.09</t>
  </si>
  <si>
    <t>1.02.01.2.07</t>
  </si>
  <si>
    <t>1.02.01.2.07.06</t>
  </si>
  <si>
    <t>1.02.01.2.08</t>
  </si>
  <si>
    <t>1.02.01.2.08.01</t>
  </si>
  <si>
    <t>1.02.01.2.08.02</t>
  </si>
  <si>
    <t>1.02.01.2.08.04</t>
  </si>
  <si>
    <t>1.02.01.2.09</t>
  </si>
  <si>
    <t>1.02.01.2.09.01</t>
  </si>
  <si>
    <t>1.02.01.2.09.02</t>
  </si>
  <si>
    <t>1.02.01.2.09.06</t>
  </si>
  <si>
    <t>1.02.01.2.09.09</t>
  </si>
  <si>
    <t>1.02.02</t>
  </si>
  <si>
    <t>1.02.02.2.01.01</t>
  </si>
  <si>
    <t>1.02.02.2.01.13</t>
  </si>
  <si>
    <t>1.02.02.2.01.14</t>
  </si>
  <si>
    <t>1.02.02.2.01.16</t>
  </si>
  <si>
    <t>1.02.02.2.01.17</t>
  </si>
  <si>
    <t>1.02.02.2.02</t>
  </si>
  <si>
    <t>1.02.02.2.02.01</t>
  </si>
  <si>
    <t>1.02.02.2.02.02</t>
  </si>
  <si>
    <t>1.02.02.2.02.03</t>
  </si>
  <si>
    <t>1.02.02.2.02.04</t>
  </si>
  <si>
    <t>1.02.02.2.02.05</t>
  </si>
  <si>
    <t>1.02.02.2.02.07</t>
  </si>
  <si>
    <t>1.02.02.2.02.09</t>
  </si>
  <si>
    <t>1.02.02.2.02.15</t>
  </si>
  <si>
    <t>1.02.02.2.02.16</t>
  </si>
  <si>
    <t>1.02.02.2.02.17</t>
  </si>
  <si>
    <t>1.02.02.2.02.18</t>
  </si>
  <si>
    <t>1.02.02.2.02.23</t>
  </si>
  <si>
    <t>1.02.02.2.02.25</t>
  </si>
  <si>
    <t>1.02.02.2.02.26</t>
  </si>
  <si>
    <t>1.02.02.2.02.28</t>
  </si>
  <si>
    <t>1.02.02.2.02.29</t>
  </si>
  <si>
    <t>1.02.02.2.02.32</t>
  </si>
  <si>
    <t>1.02.02.2.02.33</t>
  </si>
  <si>
    <t>1.02.02.2.02.34</t>
  </si>
  <si>
    <t>1.02.02.2.02.35</t>
  </si>
  <si>
    <t>1.02.02.2.02.37</t>
  </si>
  <si>
    <t>1.02.02.2.03</t>
  </si>
  <si>
    <t>1.02.02.2.03.01</t>
  </si>
  <si>
    <t>1.02.03</t>
  </si>
  <si>
    <t>1.02.03.2.01</t>
  </si>
  <si>
    <t>1.02.03.2.01.02</t>
  </si>
  <si>
    <t>1.02.03.2.02</t>
  </si>
  <si>
    <t>1.02.03.2.02.02</t>
  </si>
  <si>
    <t>1.02.04</t>
  </si>
  <si>
    <t>1.02.04.2.01</t>
  </si>
  <si>
    <t>1.02.04.2.03</t>
  </si>
  <si>
    <t>1.02.04.2.03.01</t>
  </si>
  <si>
    <t>1.02.04.2.06</t>
  </si>
  <si>
    <t>1.02.05</t>
  </si>
  <si>
    <t>1.02.05.2.01</t>
  </si>
  <si>
    <t>1.02.05.2.01.01</t>
  </si>
  <si>
    <t>1.02.05.2.03</t>
  </si>
  <si>
    <t>1.02.05.2.03.01</t>
  </si>
  <si>
    <t>TRIWULAN I ( JANUARI )TAHUN ANGGARAN 2022</t>
  </si>
  <si>
    <t>1.02.01.2.05.03</t>
  </si>
  <si>
    <t>1.02.01.2.05.05</t>
  </si>
  <si>
    <t>Monitoring, Evaluasi, dan Penilaian Kinerja Pengawai</t>
  </si>
  <si>
    <t xml:space="preserve">Pendataan dan Pengolahan Administrasi Kepegawaian </t>
  </si>
  <si>
    <t>Rehabilitasi dan Pemeliharaan Puskesmas</t>
  </si>
  <si>
    <t>1.02.02.2.01.09</t>
  </si>
  <si>
    <t>1.02.02.2.02.08</t>
  </si>
  <si>
    <t>Pengelolaan Pelayanan Kesehatan Penderita Hipertensi</t>
  </si>
  <si>
    <t>1.02.02.2.02.10</t>
  </si>
  <si>
    <t>Pengelolaan Pelayanan Kesehatan Orang dengan Gangguan Jiwa Berat</t>
  </si>
  <si>
    <t>1.02.02.2.02.11</t>
  </si>
  <si>
    <t>Pengelolaan Pelayanan Kesehatan Orang Terduga Tuberkulosis</t>
  </si>
  <si>
    <t>Pengelolaan Pelayanan Kesehatan Orang dengan Resiko Terinfeksi HIV</t>
  </si>
  <si>
    <t>1.02.02.2.02.12</t>
  </si>
  <si>
    <t>1.02.02.2.02.14</t>
  </si>
  <si>
    <t>Pengelolaan Pelayanan Kesehatan bagi Penduduk Trdampak Krisis Kesehatan Akibat Bencana dan/atau Berpotensi Bencana</t>
  </si>
  <si>
    <t>1.02.04.2.01.01</t>
  </si>
  <si>
    <t>1.02.04.2.06.02</t>
  </si>
  <si>
    <t>Penyediaan dan Pengelolaan Data Tindak Lanjut Pengawasan Perizinan Industri Rumah Tangga</t>
  </si>
  <si>
    <t>Parepare,        Januari   2022</t>
  </si>
  <si>
    <t>Pembina Tk.I / IV.b</t>
  </si>
  <si>
    <t>Jumardin, SKM</t>
  </si>
  <si>
    <t>Sitti Aisyah, SKM,M.Kes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</si>
</sst>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Rp&quot;\ #,##0.00_);[Red]\(&quot;Rp&quot;\ #,##0.00\)"/>
    <numFmt numFmtId="168" formatCode="_ * #,##0_ ;_ * \-#,##0_ ;_ * &quot;-&quot;_ ;_ @_ "/>
    <numFmt numFmtId="169" formatCode="_([$Rp-421]* #,##0_);_([$Rp-421]* \(#,##0\);_([$Rp-421]* &quot;-&quot;??_);_(@_)"/>
    <numFmt numFmtId="170" formatCode="_ &quot;Rp&quot;\ * #,##0_ ;_ &quot;Rp&quot;\ * \-#,##0_ ;_ &quot;Rp&quot;\ * &quot;-&quot;_ ;_ @_ "/>
    <numFmt numFmtId="171" formatCode="_ * #,##0.00_ ;_ * \-#,##0.00_ ;_ * &quot;-&quot;??_ ;_ @_ "/>
    <numFmt numFmtId="172" formatCode="_(&quot;Rp&quot;\ * #,##0_);_(&quot;Rp&quot;\ * \(#,##0\);_(&quot;Rp&quot;\ * &quot;-&quot;_);_(@_)"/>
    <numFmt numFmtId="173" formatCode="_(&quot;Rp&quot;* #,##0_);_(&quot;Rp&quot;* \(#,##0\);_(&quot;Rp&quot;* &quot;-&quot;_);_(@_)"/>
    <numFmt numFmtId="174" formatCode="_(&quot;Rp&quot;\ * #,##0.00_);_(&quot;Rp&quot;\ * \(#,##0.00\);_(&quot;Rp&quot;\ * &quot;-&quot;??_);_(@_)"/>
    <numFmt numFmtId="175" formatCode="_([$€-2]* #,##0.00_);_([$€-2]* \(#,##0.00\);_([$€-2]* &quot;-&quot;??_)"/>
    <numFmt numFmtId="176" formatCode="0.00000%"/>
    <numFmt numFmtId="177" formatCode="_([$Rp-421]* #,##0_);_([$Rp-421]* \(#,##0\);_([$Rp-421]* &quot;-&quot;_);_(@_)"/>
    <numFmt numFmtId="178" formatCode="_(* #,##0_);_(* \(#,##0\);_(* &quot;-&quot;??_);_(@_)"/>
    <numFmt numFmtId="179" formatCode="_-* #,##0_-;\-* #,##0_-;_-* &quot;-&quot;??_-;_-@_-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2"/>
      <name val="Staid Gothic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2"/>
      <color theme="1"/>
      <name val="Cambria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Arial"/>
      <family val="2"/>
      <charset val="1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name val="Calibri"/>
      <family val="2"/>
      <charset val="1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auto="1"/>
      </right>
      <top/>
      <bottom/>
      <diagonal/>
    </border>
  </borders>
  <cellStyleXfs count="409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4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76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177" fontId="13" fillId="0" borderId="0"/>
    <xf numFmtId="178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2">
    <xf numFmtId="0" fontId="0" fillId="0" borderId="0" xfId="0"/>
    <xf numFmtId="0" fontId="5" fillId="0" borderId="0" xfId="2" applyFont="1"/>
    <xf numFmtId="0" fontId="3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3" applyFont="1" applyFill="1" applyAlignment="1"/>
    <xf numFmtId="0" fontId="6" fillId="0" borderId="0" xfId="2" applyFont="1" applyFill="1" applyBorder="1"/>
    <xf numFmtId="164" fontId="6" fillId="0" borderId="0" xfId="1" applyFont="1" applyFill="1"/>
    <xf numFmtId="0" fontId="7" fillId="0" borderId="0" xfId="2" applyFont="1"/>
    <xf numFmtId="164" fontId="5" fillId="0" borderId="0" xfId="2" applyNumberFormat="1" applyFont="1"/>
    <xf numFmtId="0" fontId="6" fillId="0" borderId="0" xfId="2" applyFont="1"/>
    <xf numFmtId="0" fontId="8" fillId="0" borderId="0" xfId="4" applyFont="1" applyFill="1" applyAlignment="1"/>
    <xf numFmtId="0" fontId="6" fillId="0" borderId="0" xfId="2" applyFont="1" applyFill="1"/>
    <xf numFmtId="0" fontId="7" fillId="0" borderId="0" xfId="2" applyFont="1" applyFill="1" applyBorder="1"/>
    <xf numFmtId="164" fontId="7" fillId="0" borderId="0" xfId="1" applyFont="1" applyFill="1"/>
    <xf numFmtId="0" fontId="9" fillId="0" borderId="0" xfId="2" quotePrefix="1" applyFont="1" applyFill="1" applyAlignment="1">
      <alignment horizontal="center"/>
    </xf>
    <xf numFmtId="0" fontId="9" fillId="0" borderId="1" xfId="2" applyFont="1" applyFill="1" applyBorder="1"/>
    <xf numFmtId="0" fontId="9" fillId="0" borderId="0" xfId="2" applyFont="1" applyFill="1" applyBorder="1"/>
    <xf numFmtId="164" fontId="9" fillId="0" borderId="0" xfId="1" applyFont="1" applyFill="1"/>
    <xf numFmtId="0" fontId="9" fillId="0" borderId="0" xfId="2" applyFont="1"/>
    <xf numFmtId="0" fontId="7" fillId="0" borderId="0" xfId="3" applyFo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37" fontId="7" fillId="0" borderId="20" xfId="1" applyNumberFormat="1" applyFont="1" applyFill="1" applyBorder="1" applyAlignment="1">
      <alignment horizontal="center" vertical="center"/>
    </xf>
    <xf numFmtId="0" fontId="7" fillId="0" borderId="20" xfId="3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37" fontId="7" fillId="0" borderId="21" xfId="3" applyNumberFormat="1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/>
    </xf>
    <xf numFmtId="0" fontId="5" fillId="0" borderId="0" xfId="3" applyFont="1"/>
    <xf numFmtId="4" fontId="9" fillId="0" borderId="0" xfId="2" applyNumberFormat="1" applyFont="1"/>
    <xf numFmtId="0" fontId="9" fillId="0" borderId="0" xfId="2" applyFont="1" applyFill="1" applyAlignment="1">
      <alignment horizontal="center"/>
    </xf>
    <xf numFmtId="164" fontId="10" fillId="0" borderId="0" xfId="2" applyNumberFormat="1" applyFont="1"/>
    <xf numFmtId="0" fontId="10" fillId="0" borderId="0" xfId="2" applyFont="1"/>
    <xf numFmtId="0" fontId="9" fillId="0" borderId="0" xfId="2" applyFont="1" applyFill="1"/>
    <xf numFmtId="0" fontId="9" fillId="0" borderId="23" xfId="2" applyFont="1" applyFill="1" applyBorder="1"/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11" fillId="0" borderId="0" xfId="1" applyFont="1" applyFill="1" applyBorder="1" applyAlignment="1">
      <alignment vertical="top" wrapText="1"/>
    </xf>
    <xf numFmtId="0" fontId="21" fillId="0" borderId="0" xfId="2" applyFont="1" applyFill="1"/>
    <xf numFmtId="0" fontId="21" fillId="0" borderId="0" xfId="2" applyFont="1" applyFill="1" applyBorder="1"/>
    <xf numFmtId="0" fontId="21" fillId="0" borderId="30" xfId="2" applyFont="1" applyFill="1" applyBorder="1" applyAlignment="1">
      <alignment horizontal="left" vertical="top" wrapText="1"/>
    </xf>
    <xf numFmtId="0" fontId="21" fillId="0" borderId="31" xfId="2" applyFont="1" applyFill="1" applyBorder="1" applyAlignment="1">
      <alignment horizontal="left" vertical="top" wrapText="1"/>
    </xf>
    <xf numFmtId="0" fontId="21" fillId="0" borderId="1" xfId="2" applyFont="1" applyFill="1" applyBorder="1" applyAlignment="1">
      <alignment horizontal="left" vertical="top" wrapText="1"/>
    </xf>
    <xf numFmtId="164" fontId="21" fillId="0" borderId="30" xfId="2" applyNumberFormat="1" applyFont="1" applyFill="1" applyBorder="1" applyAlignment="1">
      <alignment horizontal="left" vertical="top" wrapText="1"/>
    </xf>
    <xf numFmtId="0" fontId="21" fillId="0" borderId="31" xfId="2" applyFont="1" applyBorder="1"/>
    <xf numFmtId="166" fontId="21" fillId="0" borderId="30" xfId="1" applyNumberFormat="1" applyFont="1" applyBorder="1"/>
    <xf numFmtId="164" fontId="21" fillId="0" borderId="30" xfId="1" applyFont="1" applyBorder="1"/>
    <xf numFmtId="164" fontId="21" fillId="0" borderId="0" xfId="1" applyFont="1" applyFill="1"/>
    <xf numFmtId="0" fontId="24" fillId="0" borderId="0" xfId="2" applyFont="1"/>
    <xf numFmtId="164" fontId="21" fillId="0" borderId="0" xfId="2" applyNumberFormat="1" applyFont="1" applyFill="1" applyBorder="1"/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3" applyFont="1" applyFill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center" vertical="top" wrapText="1"/>
    </xf>
    <xf numFmtId="0" fontId="10" fillId="0" borderId="37" xfId="2" applyFont="1" applyBorder="1" applyAlignment="1">
      <alignment horizontal="left" vertical="center" wrapText="1"/>
    </xf>
    <xf numFmtId="0" fontId="25" fillId="0" borderId="23" xfId="0" applyFont="1" applyFill="1" applyBorder="1" applyAlignment="1">
      <alignment vertical="center" wrapText="1"/>
    </xf>
    <xf numFmtId="164" fontId="25" fillId="0" borderId="9" xfId="1" applyFont="1" applyFill="1" applyBorder="1" applyAlignment="1">
      <alignment horizontal="center" vertical="center" wrapText="1"/>
    </xf>
    <xf numFmtId="166" fontId="25" fillId="0" borderId="9" xfId="2" applyNumberFormat="1" applyFont="1" applyBorder="1" applyAlignment="1">
      <alignment horizontal="center" vertical="center" wrapText="1"/>
    </xf>
    <xf numFmtId="166" fontId="25" fillId="0" borderId="9" xfId="1" applyNumberFormat="1" applyFont="1" applyFill="1" applyBorder="1" applyAlignment="1">
      <alignment horizontal="left" vertical="center" wrapText="1"/>
    </xf>
    <xf numFmtId="0" fontId="25" fillId="0" borderId="34" xfId="0" applyFont="1" applyFill="1" applyBorder="1" applyAlignment="1">
      <alignment vertical="center" wrapText="1"/>
    </xf>
    <xf numFmtId="164" fontId="25" fillId="0" borderId="34" xfId="1" applyFont="1" applyFill="1" applyBorder="1" applyAlignment="1">
      <alignment vertical="center" wrapText="1"/>
    </xf>
    <xf numFmtId="0" fontId="25" fillId="0" borderId="34" xfId="2" applyFont="1" applyBorder="1" applyAlignment="1">
      <alignment vertical="center"/>
    </xf>
    <xf numFmtId="166" fontId="25" fillId="0" borderId="34" xfId="2" applyNumberFormat="1" applyFont="1" applyBorder="1" applyAlignment="1">
      <alignment vertical="center"/>
    </xf>
    <xf numFmtId="164" fontId="25" fillId="0" borderId="34" xfId="2" applyNumberFormat="1" applyFont="1" applyBorder="1" applyAlignment="1">
      <alignment vertical="center"/>
    </xf>
    <xf numFmtId="0" fontId="25" fillId="0" borderId="9" xfId="0" applyFont="1" applyFill="1" applyBorder="1" applyAlignment="1">
      <alignment vertical="center" wrapText="1"/>
    </xf>
    <xf numFmtId="164" fontId="25" fillId="0" borderId="9" xfId="1" applyFont="1" applyFill="1" applyBorder="1" applyAlignment="1">
      <alignment vertical="center" wrapText="1"/>
    </xf>
    <xf numFmtId="166" fontId="25" fillId="0" borderId="34" xfId="1" applyNumberFormat="1" applyFont="1" applyFill="1" applyBorder="1" applyAlignment="1">
      <alignment horizontal="left" vertical="center" wrapText="1"/>
    </xf>
    <xf numFmtId="166" fontId="25" fillId="0" borderId="34" xfId="0" applyNumberFormat="1" applyFont="1" applyBorder="1" applyAlignment="1">
      <alignment horizontal="center" vertical="center" wrapText="1"/>
    </xf>
    <xf numFmtId="166" fontId="25" fillId="0" borderId="23" xfId="2" applyNumberFormat="1" applyFont="1" applyBorder="1" applyAlignment="1">
      <alignment horizontal="center" vertical="center" wrapText="1"/>
    </xf>
    <xf numFmtId="164" fontId="25" fillId="0" borderId="23" xfId="2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36" xfId="0" applyFont="1" applyFill="1" applyBorder="1" applyAlignment="1">
      <alignment vertical="center" wrapText="1"/>
    </xf>
    <xf numFmtId="164" fontId="25" fillId="0" borderId="0" xfId="1" applyFont="1" applyFill="1" applyBorder="1" applyAlignment="1">
      <alignment vertical="center" wrapText="1"/>
    </xf>
    <xf numFmtId="0" fontId="25" fillId="0" borderId="23" xfId="0" applyFont="1" applyFill="1" applyBorder="1" applyAlignment="1">
      <alignment vertical="top" wrapText="1"/>
    </xf>
    <xf numFmtId="0" fontId="25" fillId="0" borderId="9" xfId="0" applyFont="1" applyFill="1" applyBorder="1" applyAlignment="1">
      <alignment vertical="top" wrapText="1"/>
    </xf>
    <xf numFmtId="164" fontId="25" fillId="0" borderId="9" xfId="1" applyFont="1" applyFill="1" applyBorder="1" applyAlignment="1">
      <alignment vertical="top" wrapText="1"/>
    </xf>
    <xf numFmtId="166" fontId="25" fillId="0" borderId="9" xfId="1" applyNumberFormat="1" applyFont="1" applyFill="1" applyBorder="1" applyAlignment="1">
      <alignment horizontal="left" vertical="top" wrapText="1"/>
    </xf>
    <xf numFmtId="166" fontId="25" fillId="0" borderId="9" xfId="0" applyNumberFormat="1" applyFont="1" applyBorder="1" applyAlignment="1">
      <alignment horizontal="center" vertical="top" wrapText="1"/>
    </xf>
    <xf numFmtId="164" fontId="25" fillId="0" borderId="9" xfId="2" applyNumberFormat="1" applyFont="1" applyBorder="1"/>
    <xf numFmtId="0" fontId="25" fillId="0" borderId="24" xfId="0" applyFont="1" applyFill="1" applyBorder="1" applyAlignment="1">
      <alignment vertical="top" wrapText="1"/>
    </xf>
    <xf numFmtId="164" fontId="25" fillId="0" borderId="24" xfId="1" applyFont="1" applyFill="1" applyBorder="1" applyAlignment="1">
      <alignment vertical="top" wrapText="1"/>
    </xf>
    <xf numFmtId="166" fontId="25" fillId="0" borderId="24" xfId="1" applyNumberFormat="1" applyFont="1" applyFill="1" applyBorder="1" applyAlignment="1">
      <alignment horizontal="left" vertical="top" wrapText="1"/>
    </xf>
    <xf numFmtId="166" fontId="25" fillId="0" borderId="24" xfId="0" applyNumberFormat="1" applyFont="1" applyBorder="1" applyAlignment="1">
      <alignment horizontal="center" vertical="top" wrapText="1"/>
    </xf>
    <xf numFmtId="164" fontId="25" fillId="0" borderId="24" xfId="2" applyNumberFormat="1" applyFont="1" applyBorder="1"/>
    <xf numFmtId="0" fontId="25" fillId="0" borderId="0" xfId="0" applyFont="1" applyFill="1" applyBorder="1" applyAlignment="1">
      <alignment vertical="top" wrapText="1"/>
    </xf>
    <xf numFmtId="164" fontId="25" fillId="0" borderId="0" xfId="1" applyFont="1" applyFill="1" applyBorder="1" applyAlignment="1">
      <alignment vertical="top" wrapText="1"/>
    </xf>
    <xf numFmtId="166" fontId="25" fillId="0" borderId="0" xfId="1" applyNumberFormat="1" applyFont="1" applyFill="1" applyBorder="1" applyAlignment="1">
      <alignment horizontal="left" vertical="top" wrapText="1"/>
    </xf>
    <xf numFmtId="166" fontId="25" fillId="0" borderId="0" xfId="0" applyNumberFormat="1" applyFont="1" applyBorder="1" applyAlignment="1">
      <alignment horizontal="center" vertical="top" wrapText="1"/>
    </xf>
    <xf numFmtId="164" fontId="25" fillId="0" borderId="0" xfId="2" applyNumberFormat="1" applyFont="1" applyBorder="1"/>
    <xf numFmtId="0" fontId="26" fillId="0" borderId="23" xfId="0" applyFont="1" applyFill="1" applyBorder="1" applyAlignment="1">
      <alignment vertical="top" wrapText="1"/>
    </xf>
    <xf numFmtId="0" fontId="26" fillId="0" borderId="9" xfId="0" applyFont="1" applyFill="1" applyBorder="1" applyAlignment="1">
      <alignment vertical="top" wrapText="1"/>
    </xf>
    <xf numFmtId="164" fontId="26" fillId="0" borderId="9" xfId="1" applyFont="1" applyFill="1" applyBorder="1" applyAlignment="1">
      <alignment vertical="top" wrapText="1"/>
    </xf>
    <xf numFmtId="166" fontId="26" fillId="0" borderId="9" xfId="2" applyNumberFormat="1" applyFont="1" applyBorder="1" applyAlignment="1">
      <alignment vertical="top"/>
    </xf>
    <xf numFmtId="166" fontId="26" fillId="0" borderId="9" xfId="2" applyNumberFormat="1" applyFont="1" applyBorder="1" applyAlignment="1">
      <alignment horizontal="center" vertical="top" wrapText="1"/>
    </xf>
    <xf numFmtId="0" fontId="26" fillId="0" borderId="9" xfId="2" applyFont="1" applyBorder="1"/>
    <xf numFmtId="166" fontId="25" fillId="0" borderId="9" xfId="2" applyNumberFormat="1" applyFont="1" applyBorder="1"/>
    <xf numFmtId="164" fontId="26" fillId="0" borderId="9" xfId="2" applyNumberFormat="1" applyFont="1" applyBorder="1"/>
    <xf numFmtId="0" fontId="26" fillId="0" borderId="10" xfId="2" applyFont="1" applyFill="1" applyBorder="1" applyAlignment="1">
      <alignment horizontal="left" vertical="top" wrapText="1"/>
    </xf>
    <xf numFmtId="0" fontId="25" fillId="0" borderId="27" xfId="2" applyFont="1" applyFill="1" applyBorder="1" applyAlignment="1">
      <alignment horizontal="left" vertical="top" wrapText="1"/>
    </xf>
    <xf numFmtId="0" fontId="25" fillId="0" borderId="28" xfId="2" applyFont="1" applyFill="1" applyBorder="1" applyAlignment="1">
      <alignment horizontal="left" vertical="top" wrapText="1"/>
    </xf>
    <xf numFmtId="164" fontId="25" fillId="0" borderId="10" xfId="2" applyNumberFormat="1" applyFont="1" applyFill="1" applyBorder="1" applyAlignment="1">
      <alignment horizontal="left" vertical="top" wrapText="1"/>
    </xf>
    <xf numFmtId="0" fontId="25" fillId="0" borderId="27" xfId="2" applyFont="1" applyBorder="1"/>
    <xf numFmtId="166" fontId="25" fillId="0" borderId="10" xfId="1" applyNumberFormat="1" applyFont="1" applyBorder="1"/>
    <xf numFmtId="164" fontId="25" fillId="0" borderId="10" xfId="1" applyFont="1" applyBorder="1"/>
    <xf numFmtId="43" fontId="27" fillId="0" borderId="0" xfId="106" applyNumberFormat="1" applyFont="1" applyFill="1"/>
    <xf numFmtId="179" fontId="27" fillId="0" borderId="0" xfId="106" applyNumberFormat="1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Border="1" applyAlignment="1">
      <alignment horizontal="left"/>
    </xf>
    <xf numFmtId="0" fontId="24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Alignment="1"/>
    <xf numFmtId="0" fontId="28" fillId="0" borderId="0" xfId="0" applyFont="1" applyBorder="1" applyAlignment="1"/>
    <xf numFmtId="0" fontId="29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31" fillId="0" borderId="15" xfId="2" applyFont="1" applyBorder="1" applyAlignment="1">
      <alignment horizontal="left" vertical="center" wrapText="1"/>
    </xf>
    <xf numFmtId="0" fontId="31" fillId="0" borderId="33" xfId="2" applyFont="1" applyBorder="1" applyAlignment="1">
      <alignment vertical="center"/>
    </xf>
    <xf numFmtId="0" fontId="11" fillId="0" borderId="35" xfId="0" applyFont="1" applyFill="1" applyBorder="1" applyAlignment="1">
      <alignment vertical="center" wrapText="1"/>
    </xf>
    <xf numFmtId="166" fontId="25" fillId="0" borderId="36" xfId="0" applyNumberFormat="1" applyFont="1" applyBorder="1" applyAlignment="1">
      <alignment horizontal="center" vertical="center" wrapText="1"/>
    </xf>
    <xf numFmtId="164" fontId="25" fillId="0" borderId="36" xfId="0" applyNumberFormat="1" applyFont="1" applyBorder="1" applyAlignment="1">
      <alignment horizontal="center" vertical="center" wrapText="1"/>
    </xf>
    <xf numFmtId="164" fontId="26" fillId="0" borderId="36" xfId="2" applyNumberFormat="1" applyFont="1" applyBorder="1" applyAlignment="1">
      <alignment horizontal="center" vertical="center" wrapText="1"/>
    </xf>
    <xf numFmtId="0" fontId="11" fillId="0" borderId="8" xfId="0" applyFont="1" applyFill="1" applyBorder="1" applyAlignment="1">
      <alignment vertical="top" wrapText="1"/>
    </xf>
    <xf numFmtId="166" fontId="25" fillId="0" borderId="23" xfId="0" applyNumberFormat="1" applyFont="1" applyBorder="1" applyAlignment="1">
      <alignment horizontal="center" vertical="top" wrapText="1"/>
    </xf>
    <xf numFmtId="164" fontId="25" fillId="0" borderId="23" xfId="0" applyNumberFormat="1" applyFont="1" applyBorder="1" applyAlignment="1">
      <alignment horizontal="center" vertical="top" wrapText="1"/>
    </xf>
    <xf numFmtId="0" fontId="25" fillId="0" borderId="15" xfId="2" applyFont="1" applyBorder="1"/>
    <xf numFmtId="0" fontId="11" fillId="0" borderId="24" xfId="0" applyFont="1" applyFill="1" applyBorder="1" applyAlignment="1">
      <alignment vertical="top" wrapText="1"/>
    </xf>
    <xf numFmtId="164" fontId="25" fillId="0" borderId="24" xfId="0" applyNumberFormat="1" applyFont="1" applyBorder="1" applyAlignment="1">
      <alignment horizontal="center" vertical="top" wrapText="1"/>
    </xf>
    <xf numFmtId="0" fontId="25" fillId="0" borderId="24" xfId="2" applyFont="1" applyBorder="1"/>
    <xf numFmtId="0" fontId="11" fillId="0" borderId="0" xfId="0" applyFont="1" applyFill="1" applyBorder="1" applyAlignment="1">
      <alignment vertical="top" wrapText="1"/>
    </xf>
    <xf numFmtId="164" fontId="25" fillId="0" borderId="0" xfId="0" applyNumberFormat="1" applyFont="1" applyBorder="1" applyAlignment="1">
      <alignment horizontal="center" vertical="top" wrapText="1"/>
    </xf>
    <xf numFmtId="0" fontId="25" fillId="0" borderId="0" xfId="2" applyFont="1" applyBorder="1"/>
    <xf numFmtId="0" fontId="33" fillId="0" borderId="8" xfId="0" quotePrefix="1" applyFont="1" applyFill="1" applyBorder="1" applyAlignment="1">
      <alignment vertical="top" wrapText="1"/>
    </xf>
    <xf numFmtId="164" fontId="26" fillId="0" borderId="9" xfId="2" applyNumberFormat="1" applyFont="1" applyBorder="1" applyAlignment="1">
      <alignment horizontal="center" vertical="top" wrapText="1"/>
    </xf>
    <xf numFmtId="0" fontId="25" fillId="0" borderId="15" xfId="2" applyFont="1" applyBorder="1" applyAlignment="1">
      <alignment vertical="top" wrapText="1"/>
    </xf>
    <xf numFmtId="0" fontId="26" fillId="0" borderId="15" xfId="2" applyFont="1" applyBorder="1"/>
    <xf numFmtId="0" fontId="21" fillId="0" borderId="0" xfId="2" applyFont="1" applyFill="1" applyAlignment="1">
      <alignment horizontal="center"/>
    </xf>
    <xf numFmtId="164" fontId="25" fillId="0" borderId="27" xfId="1" applyFont="1" applyBorder="1"/>
    <xf numFmtId="164" fontId="25" fillId="0" borderId="27" xfId="2" applyNumberFormat="1" applyFont="1" applyBorder="1" applyAlignment="1">
      <alignment vertical="top"/>
    </xf>
    <xf numFmtId="0" fontId="25" fillId="0" borderId="29" xfId="2" applyFont="1" applyBorder="1"/>
    <xf numFmtId="0" fontId="11" fillId="0" borderId="19" xfId="2" applyFont="1" applyFill="1" applyBorder="1" applyAlignment="1">
      <alignment horizontal="left" vertical="top" wrapText="1"/>
    </xf>
    <xf numFmtId="164" fontId="21" fillId="0" borderId="31" xfId="1" applyFont="1" applyBorder="1"/>
    <xf numFmtId="164" fontId="24" fillId="0" borderId="31" xfId="2" applyNumberFormat="1" applyFont="1" applyBorder="1" applyAlignment="1">
      <alignment vertical="top"/>
    </xf>
    <xf numFmtId="0" fontId="11" fillId="0" borderId="32" xfId="2" applyFont="1" applyBorder="1"/>
    <xf numFmtId="0" fontId="25" fillId="0" borderId="39" xfId="0" applyFont="1" applyFill="1" applyBorder="1" applyAlignment="1">
      <alignment vertical="center" wrapText="1"/>
    </xf>
    <xf numFmtId="164" fontId="25" fillId="0" borderId="39" xfId="1" applyFont="1" applyFill="1" applyBorder="1" applyAlignment="1">
      <alignment vertical="center" wrapText="1"/>
    </xf>
    <xf numFmtId="164" fontId="25" fillId="0" borderId="39" xfId="1" applyFont="1" applyFill="1" applyBorder="1" applyAlignment="1">
      <alignment horizontal="center" vertical="center" wrapText="1"/>
    </xf>
    <xf numFmtId="0" fontId="31" fillId="0" borderId="40" xfId="2" applyFont="1" applyBorder="1" applyAlignment="1">
      <alignment vertical="center"/>
    </xf>
    <xf numFmtId="0" fontId="11" fillId="0" borderId="38" xfId="0" applyFont="1" applyFill="1" applyBorder="1" applyAlignment="1">
      <alignment vertical="center" wrapText="1"/>
    </xf>
    <xf numFmtId="166" fontId="25" fillId="0" borderId="39" xfId="1" applyNumberFormat="1" applyFont="1" applyFill="1" applyBorder="1" applyAlignment="1">
      <alignment horizontal="left" vertical="center" wrapText="1"/>
    </xf>
    <xf numFmtId="166" fontId="25" fillId="0" borderId="39" xfId="2" applyNumberFormat="1" applyFont="1" applyBorder="1" applyAlignment="1">
      <alignment horizontal="center" vertical="center" wrapText="1"/>
    </xf>
    <xf numFmtId="0" fontId="31" fillId="0" borderId="40" xfId="2" applyFont="1" applyBorder="1" applyAlignment="1">
      <alignment horizontal="left" vertical="center" wrapText="1"/>
    </xf>
    <xf numFmtId="0" fontId="25" fillId="0" borderId="41" xfId="0" applyFont="1" applyFill="1" applyBorder="1" applyAlignment="1">
      <alignment vertical="center" wrapText="1"/>
    </xf>
    <xf numFmtId="166" fontId="25" fillId="0" borderId="41" xfId="2" applyNumberFormat="1" applyFont="1" applyBorder="1" applyAlignment="1">
      <alignment horizontal="center" vertical="center" wrapText="1"/>
    </xf>
    <xf numFmtId="164" fontId="25" fillId="0" borderId="41" xfId="2" applyNumberFormat="1" applyFont="1" applyBorder="1" applyAlignment="1">
      <alignment horizontal="center" vertical="center" wrapText="1"/>
    </xf>
    <xf numFmtId="0" fontId="34" fillId="0" borderId="23" xfId="0" applyFont="1" applyFill="1" applyBorder="1" applyAlignment="1">
      <alignment vertical="center" wrapText="1"/>
    </xf>
    <xf numFmtId="0" fontId="35" fillId="0" borderId="23" xfId="0" applyFont="1" applyFill="1" applyBorder="1" applyAlignment="1">
      <alignment vertical="center" wrapText="1"/>
    </xf>
    <xf numFmtId="0" fontId="35" fillId="0" borderId="9" xfId="0" applyFont="1" applyFill="1" applyBorder="1" applyAlignment="1">
      <alignment vertical="center" wrapText="1"/>
    </xf>
    <xf numFmtId="164" fontId="34" fillId="0" borderId="9" xfId="1" applyFont="1" applyFill="1" applyBorder="1" applyAlignment="1">
      <alignment horizontal="right" vertical="center" wrapText="1"/>
    </xf>
    <xf numFmtId="164" fontId="35" fillId="0" borderId="9" xfId="1" applyFont="1" applyFill="1" applyBorder="1" applyAlignment="1">
      <alignment vertical="center" wrapText="1"/>
    </xf>
    <xf numFmtId="164" fontId="34" fillId="0" borderId="9" xfId="1" applyFont="1" applyFill="1" applyBorder="1" applyAlignment="1">
      <alignment horizontal="center" vertical="center" wrapText="1"/>
    </xf>
    <xf numFmtId="166" fontId="34" fillId="0" borderId="9" xfId="2" applyNumberFormat="1" applyFont="1" applyBorder="1" applyAlignment="1">
      <alignment vertical="center"/>
    </xf>
    <xf numFmtId="166" fontId="34" fillId="0" borderId="9" xfId="2" applyNumberFormat="1" applyFont="1" applyBorder="1" applyAlignment="1">
      <alignment horizontal="center" vertical="center" wrapText="1"/>
    </xf>
    <xf numFmtId="164" fontId="34" fillId="0" borderId="23" xfId="2" applyNumberFormat="1" applyFont="1" applyBorder="1" applyAlignment="1">
      <alignment horizontal="center" vertical="center" wrapText="1"/>
    </xf>
    <xf numFmtId="0" fontId="34" fillId="0" borderId="9" xfId="3" applyFont="1" applyFill="1" applyBorder="1" applyAlignment="1">
      <alignment horizontal="left" vertical="center" wrapText="1"/>
    </xf>
    <xf numFmtId="0" fontId="34" fillId="0" borderId="9" xfId="3" applyFont="1" applyFill="1" applyBorder="1" applyAlignment="1">
      <alignment horizontal="center" vertical="center" wrapText="1"/>
    </xf>
    <xf numFmtId="164" fontId="34" fillId="0" borderId="9" xfId="2" applyNumberFormat="1" applyFont="1" applyBorder="1" applyAlignment="1">
      <alignment horizontal="center" vertical="center" wrapText="1"/>
    </xf>
    <xf numFmtId="16" fontId="34" fillId="0" borderId="9" xfId="3" quotePrefix="1" applyNumberFormat="1" applyFont="1" applyFill="1" applyBorder="1" applyAlignment="1">
      <alignment horizontal="left" vertical="center" wrapText="1"/>
    </xf>
    <xf numFmtId="0" fontId="34" fillId="0" borderId="9" xfId="3" quotePrefix="1" applyFont="1" applyFill="1" applyBorder="1" applyAlignment="1">
      <alignment horizontal="left" vertical="center" wrapText="1"/>
    </xf>
    <xf numFmtId="0" fontId="34" fillId="0" borderId="39" xfId="0" applyFont="1" applyFill="1" applyBorder="1" applyAlignment="1">
      <alignment vertical="center" wrapText="1"/>
    </xf>
    <xf numFmtId="164" fontId="34" fillId="0" borderId="39" xfId="1" applyFont="1" applyFill="1" applyBorder="1" applyAlignment="1">
      <alignment vertical="center" wrapText="1"/>
    </xf>
    <xf numFmtId="164" fontId="34" fillId="0" borderId="39" xfId="1" applyFont="1" applyFill="1" applyBorder="1" applyAlignment="1">
      <alignment horizontal="center" vertical="center" wrapText="1"/>
    </xf>
    <xf numFmtId="0" fontId="34" fillId="0" borderId="39" xfId="2" applyFont="1" applyBorder="1" applyAlignment="1">
      <alignment vertical="center"/>
    </xf>
    <xf numFmtId="166" fontId="34" fillId="0" borderId="39" xfId="2" applyNumberFormat="1" applyFont="1" applyBorder="1" applyAlignment="1">
      <alignment vertical="center"/>
    </xf>
    <xf numFmtId="164" fontId="34" fillId="0" borderId="39" xfId="2" applyNumberFormat="1" applyFont="1" applyBorder="1" applyAlignment="1">
      <alignment vertical="center"/>
    </xf>
    <xf numFmtId="0" fontId="34" fillId="0" borderId="9" xfId="0" applyFont="1" applyFill="1" applyBorder="1" applyAlignment="1">
      <alignment vertical="center" wrapText="1"/>
    </xf>
    <xf numFmtId="164" fontId="34" fillId="0" borderId="9" xfId="1" applyFont="1" applyFill="1" applyBorder="1" applyAlignment="1">
      <alignment vertical="center" wrapText="1"/>
    </xf>
    <xf numFmtId="166" fontId="34" fillId="0" borderId="9" xfId="1" applyNumberFormat="1" applyFont="1" applyFill="1" applyBorder="1" applyAlignment="1">
      <alignment horizontal="left" vertical="center" wrapText="1"/>
    </xf>
    <xf numFmtId="0" fontId="34" fillId="0" borderId="9" xfId="0" quotePrefix="1" applyFont="1" applyFill="1" applyBorder="1" applyAlignment="1">
      <alignment vertical="center" wrapText="1"/>
    </xf>
    <xf numFmtId="164" fontId="34" fillId="0" borderId="9" xfId="2" applyNumberFormat="1" applyFont="1" applyBorder="1" applyAlignment="1">
      <alignment vertical="center"/>
    </xf>
    <xf numFmtId="166" fontId="34" fillId="0" borderId="39" xfId="1" applyNumberFormat="1" applyFont="1" applyFill="1" applyBorder="1" applyAlignment="1">
      <alignment horizontal="left" vertical="center" wrapText="1"/>
    </xf>
    <xf numFmtId="166" fontId="34" fillId="0" borderId="39" xfId="2" applyNumberFormat="1" applyFont="1" applyBorder="1" applyAlignment="1">
      <alignment horizontal="center" vertical="center" wrapText="1"/>
    </xf>
    <xf numFmtId="164" fontId="34" fillId="0" borderId="39" xfId="2" applyNumberFormat="1" applyFont="1" applyBorder="1" applyAlignment="1">
      <alignment horizontal="center" vertical="center" wrapText="1"/>
    </xf>
    <xf numFmtId="166" fontId="35" fillId="0" borderId="9" xfId="2" applyNumberFormat="1" applyFont="1" applyBorder="1" applyAlignment="1">
      <alignment vertical="center"/>
    </xf>
    <xf numFmtId="0" fontId="36" fillId="0" borderId="39" xfId="0" applyFont="1" applyFill="1" applyBorder="1" applyAlignment="1">
      <alignment vertical="center" wrapText="1"/>
    </xf>
    <xf numFmtId="164" fontId="34" fillId="0" borderId="39" xfId="1" quotePrefix="1" applyFont="1" applyFill="1" applyBorder="1" applyAlignment="1">
      <alignment vertical="center" wrapText="1"/>
    </xf>
    <xf numFmtId="0" fontId="34" fillId="0" borderId="9" xfId="2" applyFont="1" applyBorder="1" applyAlignment="1">
      <alignment vertical="center"/>
    </xf>
    <xf numFmtId="166" fontId="34" fillId="0" borderId="9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0" fontId="34" fillId="0" borderId="23" xfId="2" applyFont="1" applyBorder="1" applyAlignment="1">
      <alignment vertical="center"/>
    </xf>
    <xf numFmtId="166" fontId="34" fillId="0" borderId="23" xfId="0" applyNumberFormat="1" applyFont="1" applyBorder="1" applyAlignment="1">
      <alignment horizontal="center" vertical="center" wrapText="1"/>
    </xf>
    <xf numFmtId="164" fontId="34" fillId="0" borderId="23" xfId="0" applyNumberFormat="1" applyFont="1" applyBorder="1" applyAlignment="1">
      <alignment horizontal="center" vertical="center" wrapText="1"/>
    </xf>
    <xf numFmtId="0" fontId="34" fillId="0" borderId="41" xfId="2" applyFont="1" applyBorder="1" applyAlignment="1">
      <alignment vertical="center"/>
    </xf>
    <xf numFmtId="0" fontId="34" fillId="0" borderId="41" xfId="0" applyFont="1" applyFill="1" applyBorder="1" applyAlignment="1">
      <alignment vertical="center" wrapText="1"/>
    </xf>
    <xf numFmtId="166" fontId="34" fillId="0" borderId="39" xfId="0" applyNumberFormat="1" applyFont="1" applyBorder="1" applyAlignment="1">
      <alignment horizontal="center" vertical="center" wrapText="1"/>
    </xf>
    <xf numFmtId="166" fontId="34" fillId="0" borderId="41" xfId="0" applyNumberFormat="1" applyFont="1" applyBorder="1" applyAlignment="1">
      <alignment horizontal="center" vertical="center" wrapText="1"/>
    </xf>
    <xf numFmtId="164" fontId="34" fillId="0" borderId="41" xfId="0" applyNumberFormat="1" applyFont="1" applyBorder="1" applyAlignment="1">
      <alignment horizontal="center" vertical="center" wrapText="1"/>
    </xf>
    <xf numFmtId="166" fontId="34" fillId="0" borderId="23" xfId="2" applyNumberFormat="1" applyFont="1" applyBorder="1" applyAlignment="1">
      <alignment horizontal="center" vertical="center" wrapText="1"/>
    </xf>
    <xf numFmtId="166" fontId="34" fillId="0" borderId="41" xfId="2" applyNumberFormat="1" applyFont="1" applyBorder="1" applyAlignment="1">
      <alignment horizontal="center" vertical="center" wrapText="1"/>
    </xf>
    <xf numFmtId="164" fontId="34" fillId="0" borderId="41" xfId="2" applyNumberFormat="1" applyFont="1" applyBorder="1" applyAlignment="1">
      <alignment horizontal="center" vertical="center" wrapText="1"/>
    </xf>
    <xf numFmtId="0" fontId="34" fillId="0" borderId="42" xfId="2" applyFont="1" applyBorder="1" applyAlignment="1">
      <alignment vertical="center"/>
    </xf>
    <xf numFmtId="0" fontId="34" fillId="0" borderId="43" xfId="0" applyFont="1" applyFill="1" applyBorder="1" applyAlignment="1">
      <alignment vertical="center" wrapText="1"/>
    </xf>
    <xf numFmtId="164" fontId="34" fillId="0" borderId="39" xfId="0" applyNumberFormat="1" applyFont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left" vertical="center" wrapText="1"/>
    </xf>
    <xf numFmtId="0" fontId="34" fillId="0" borderId="15" xfId="2" applyFont="1" applyBorder="1" applyAlignment="1">
      <alignment horizontal="left" vertical="center" wrapText="1"/>
    </xf>
    <xf numFmtId="0" fontId="34" fillId="0" borderId="38" xfId="0" quotePrefix="1" applyFont="1" applyFill="1" applyBorder="1" applyAlignment="1">
      <alignment vertical="center" wrapText="1"/>
    </xf>
    <xf numFmtId="0" fontId="34" fillId="0" borderId="40" xfId="2" applyFont="1" applyBorder="1" applyAlignment="1">
      <alignment vertical="center"/>
    </xf>
    <xf numFmtId="0" fontId="34" fillId="0" borderId="38" xfId="0" applyFont="1" applyFill="1" applyBorder="1" applyAlignment="1">
      <alignment vertical="center" wrapText="1"/>
    </xf>
    <xf numFmtId="0" fontId="34" fillId="0" borderId="40" xfId="2" applyFont="1" applyBorder="1" applyAlignment="1">
      <alignment horizontal="left" vertical="center" wrapText="1"/>
    </xf>
    <xf numFmtId="0" fontId="36" fillId="0" borderId="38" xfId="0" quotePrefix="1" applyFont="1" applyFill="1" applyBorder="1" applyAlignment="1">
      <alignment vertical="center" wrapText="1"/>
    </xf>
    <xf numFmtId="0" fontId="37" fillId="0" borderId="38" xfId="0" quotePrefix="1" applyFont="1" applyFill="1" applyBorder="1" applyAlignment="1">
      <alignment horizontal="left" vertical="center" wrapText="1"/>
    </xf>
    <xf numFmtId="0" fontId="34" fillId="0" borderId="8" xfId="0" quotePrefix="1" applyFont="1" applyFill="1" applyBorder="1" applyAlignment="1">
      <alignment vertical="center" wrapText="1"/>
    </xf>
    <xf numFmtId="0" fontId="37" fillId="2" borderId="8" xfId="0" quotePrefix="1" applyFont="1" applyFill="1" applyBorder="1" applyAlignment="1">
      <alignment horizontal="left" vertical="center" wrapText="1"/>
    </xf>
    <xf numFmtId="0" fontId="37" fillId="2" borderId="23" xfId="0" applyFont="1" applyFill="1" applyBorder="1" applyAlignment="1">
      <alignment vertical="center" wrapText="1"/>
    </xf>
    <xf numFmtId="164" fontId="37" fillId="2" borderId="9" xfId="1" applyFont="1" applyFill="1" applyBorder="1" applyAlignment="1">
      <alignment vertical="center" wrapText="1"/>
    </xf>
    <xf numFmtId="0" fontId="35" fillId="2" borderId="8" xfId="0" quotePrefix="1" applyFont="1" applyFill="1" applyBorder="1" applyAlignment="1">
      <alignment vertical="center" wrapText="1"/>
    </xf>
    <xf numFmtId="0" fontId="35" fillId="2" borderId="23" xfId="0" applyFont="1" applyFill="1" applyBorder="1" applyAlignment="1">
      <alignment vertical="center" wrapText="1"/>
    </xf>
    <xf numFmtId="0" fontId="34" fillId="2" borderId="23" xfId="0" applyFont="1" applyFill="1" applyBorder="1" applyAlignment="1">
      <alignment vertical="center" wrapText="1"/>
    </xf>
    <xf numFmtId="0" fontId="34" fillId="2" borderId="9" xfId="0" applyFont="1" applyFill="1" applyBorder="1" applyAlignment="1">
      <alignment vertical="center" wrapText="1"/>
    </xf>
    <xf numFmtId="0" fontId="34" fillId="2" borderId="15" xfId="2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vertical="center" wrapText="1"/>
    </xf>
    <xf numFmtId="0" fontId="26" fillId="2" borderId="23" xfId="0" applyFont="1" applyFill="1" applyBorder="1" applyAlignment="1">
      <alignment vertical="center" wrapText="1"/>
    </xf>
    <xf numFmtId="0" fontId="26" fillId="2" borderId="9" xfId="0" applyFont="1" applyFill="1" applyBorder="1" applyAlignment="1">
      <alignment vertical="center" wrapText="1"/>
    </xf>
    <xf numFmtId="164" fontId="26" fillId="2" borderId="9" xfId="1" applyFont="1" applyFill="1" applyBorder="1" applyAlignment="1">
      <alignment vertical="center" wrapText="1"/>
    </xf>
    <xf numFmtId="166" fontId="26" fillId="2" borderId="9" xfId="1" applyNumberFormat="1" applyFont="1" applyFill="1" applyBorder="1" applyAlignment="1">
      <alignment horizontal="left" vertical="center" wrapText="1"/>
    </xf>
    <xf numFmtId="166" fontId="26" fillId="2" borderId="9" xfId="2" applyNumberFormat="1" applyFont="1" applyFill="1" applyBorder="1" applyAlignment="1">
      <alignment horizontal="center" vertical="center" wrapText="1"/>
    </xf>
    <xf numFmtId="166" fontId="26" fillId="2" borderId="23" xfId="2" applyNumberFormat="1" applyFont="1" applyFill="1" applyBorder="1" applyAlignment="1">
      <alignment horizontal="center" vertical="center" wrapText="1"/>
    </xf>
    <xf numFmtId="164" fontId="26" fillId="2" borderId="23" xfId="2" applyNumberFormat="1" applyFont="1" applyFill="1" applyBorder="1" applyAlignment="1">
      <alignment horizontal="center" vertical="center" wrapText="1"/>
    </xf>
    <xf numFmtId="0" fontId="31" fillId="2" borderId="15" xfId="2" applyFont="1" applyFill="1" applyBorder="1" applyAlignment="1">
      <alignment vertical="center"/>
    </xf>
    <xf numFmtId="0" fontId="34" fillId="3" borderId="8" xfId="0" quotePrefix="1" applyFont="1" applyFill="1" applyBorder="1" applyAlignment="1">
      <alignment vertical="center" wrapText="1"/>
    </xf>
    <xf numFmtId="0" fontId="11" fillId="0" borderId="38" xfId="0" quotePrefix="1" applyFont="1" applyFill="1" applyBorder="1" applyAlignment="1">
      <alignment vertical="center" wrapText="1"/>
    </xf>
    <xf numFmtId="0" fontId="25" fillId="0" borderId="39" xfId="2" applyFont="1" applyBorder="1" applyAlignment="1">
      <alignment vertical="center"/>
    </xf>
    <xf numFmtId="166" fontId="25" fillId="0" borderId="39" xfId="2" applyNumberFormat="1" applyFont="1" applyBorder="1" applyAlignment="1">
      <alignment vertical="center"/>
    </xf>
    <xf numFmtId="164" fontId="25" fillId="0" borderId="39" xfId="2" applyNumberFormat="1" applyFont="1" applyBorder="1" applyAlignment="1">
      <alignment vertical="center"/>
    </xf>
    <xf numFmtId="0" fontId="25" fillId="0" borderId="42" xfId="2" applyFont="1" applyBorder="1" applyAlignment="1">
      <alignment vertical="center"/>
    </xf>
    <xf numFmtId="0" fontId="25" fillId="0" borderId="42" xfId="0" applyFont="1" applyFill="1" applyBorder="1" applyAlignment="1">
      <alignment vertical="center" wrapText="1"/>
    </xf>
    <xf numFmtId="164" fontId="31" fillId="0" borderId="40" xfId="2" applyNumberFormat="1" applyFont="1" applyBorder="1" applyAlignment="1">
      <alignment horizontal="center" vertical="center" wrapText="1"/>
    </xf>
    <xf numFmtId="0" fontId="21" fillId="0" borderId="38" xfId="2" applyFont="1" applyBorder="1" applyAlignment="1">
      <alignment vertical="center"/>
    </xf>
    <xf numFmtId="0" fontId="25" fillId="2" borderId="23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0" fontId="31" fillId="2" borderId="15" xfId="2" applyFont="1" applyFill="1" applyBorder="1" applyAlignment="1">
      <alignment horizontal="left" vertical="center" wrapText="1"/>
    </xf>
    <xf numFmtId="164" fontId="25" fillId="0" borderId="42" xfId="1" applyFont="1" applyFill="1" applyBorder="1" applyAlignment="1">
      <alignment vertical="center" wrapText="1"/>
    </xf>
    <xf numFmtId="164" fontId="25" fillId="0" borderId="39" xfId="2" applyNumberFormat="1" applyFont="1" applyBorder="1" applyAlignment="1">
      <alignment horizontal="center" vertical="center" wrapText="1"/>
    </xf>
    <xf numFmtId="0" fontId="25" fillId="0" borderId="0" xfId="2" applyFont="1" applyFill="1" applyAlignment="1">
      <alignment vertical="center" wrapText="1"/>
    </xf>
    <xf numFmtId="0" fontId="21" fillId="0" borderId="38" xfId="2" applyFont="1" applyFill="1" applyBorder="1" applyAlignment="1">
      <alignment horizontal="center" vertical="center"/>
    </xf>
    <xf numFmtId="164" fontId="26" fillId="2" borderId="9" xfId="1" applyFont="1" applyFill="1" applyBorder="1" applyAlignment="1">
      <alignment horizontal="center" vertical="center" wrapText="1"/>
    </xf>
    <xf numFmtId="0" fontId="32" fillId="2" borderId="15" xfId="2" applyFont="1" applyFill="1" applyBorder="1" applyAlignment="1">
      <alignment horizontal="left" vertical="center" wrapText="1"/>
    </xf>
    <xf numFmtId="0" fontId="37" fillId="0" borderId="16" xfId="0" quotePrefix="1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vertical="center" wrapText="1"/>
    </xf>
    <xf numFmtId="0" fontId="34" fillId="0" borderId="17" xfId="0" applyFont="1" applyFill="1" applyBorder="1" applyAlignment="1">
      <alignment vertical="center" wrapText="1"/>
    </xf>
    <xf numFmtId="164" fontId="34" fillId="0" borderId="17" xfId="1" applyFont="1" applyFill="1" applyBorder="1" applyAlignment="1">
      <alignment vertical="center" wrapText="1"/>
    </xf>
    <xf numFmtId="164" fontId="34" fillId="0" borderId="17" xfId="1" applyFont="1" applyFill="1" applyBorder="1" applyAlignment="1">
      <alignment horizontal="center" vertical="center" wrapText="1"/>
    </xf>
    <xf numFmtId="166" fontId="34" fillId="0" borderId="17" xfId="1" applyNumberFormat="1" applyFont="1" applyFill="1" applyBorder="1" applyAlignment="1">
      <alignment horizontal="left" vertical="center" wrapText="1"/>
    </xf>
    <xf numFmtId="166" fontId="34" fillId="0" borderId="17" xfId="2" applyNumberFormat="1" applyFont="1" applyBorder="1" applyAlignment="1">
      <alignment horizontal="center" vertical="center" wrapText="1"/>
    </xf>
    <xf numFmtId="166" fontId="34" fillId="0" borderId="11" xfId="2" applyNumberFormat="1" applyFont="1" applyBorder="1" applyAlignment="1">
      <alignment horizontal="center" vertical="center" wrapText="1"/>
    </xf>
    <xf numFmtId="164" fontId="34" fillId="0" borderId="11" xfId="2" applyNumberFormat="1" applyFont="1" applyBorder="1" applyAlignment="1">
      <alignment horizontal="center" vertical="center" wrapText="1"/>
    </xf>
    <xf numFmtId="0" fontId="34" fillId="0" borderId="18" xfId="2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Border="1"/>
    <xf numFmtId="164" fontId="35" fillId="2" borderId="9" xfId="1" applyFont="1" applyFill="1" applyBorder="1" applyAlignment="1">
      <alignment vertical="center" wrapText="1"/>
    </xf>
    <xf numFmtId="164" fontId="35" fillId="2" borderId="9" xfId="1" applyFont="1" applyFill="1" applyBorder="1" applyAlignment="1">
      <alignment horizontal="center" vertical="center" wrapText="1"/>
    </xf>
    <xf numFmtId="166" fontId="35" fillId="2" borderId="9" xfId="1" applyNumberFormat="1" applyFont="1" applyFill="1" applyBorder="1" applyAlignment="1">
      <alignment horizontal="left" vertical="center" wrapText="1"/>
    </xf>
    <xf numFmtId="166" fontId="35" fillId="2" borderId="9" xfId="2" applyNumberFormat="1" applyFont="1" applyFill="1" applyBorder="1" applyAlignment="1">
      <alignment horizontal="center" vertical="center" wrapText="1"/>
    </xf>
    <xf numFmtId="164" fontId="35" fillId="2" borderId="23" xfId="2" applyNumberFormat="1" applyFont="1" applyFill="1" applyBorder="1" applyAlignment="1">
      <alignment horizontal="center" vertical="center" wrapText="1"/>
    </xf>
    <xf numFmtId="0" fontId="40" fillId="0" borderId="0" xfId="2" applyFont="1" applyFill="1" applyBorder="1" applyAlignment="1">
      <alignment horizontal="left"/>
    </xf>
    <xf numFmtId="164" fontId="41" fillId="0" borderId="0" xfId="1" applyFont="1" applyFill="1" applyBorder="1" applyAlignment="1">
      <alignment horizontal="left" vertical="center" wrapText="1"/>
    </xf>
    <xf numFmtId="164" fontId="42" fillId="0" borderId="9" xfId="1" applyFont="1" applyFill="1" applyBorder="1" applyAlignment="1">
      <alignment horizontal="center" vertical="center" wrapText="1"/>
    </xf>
    <xf numFmtId="164" fontId="34" fillId="0" borderId="9" xfId="1" applyFont="1" applyFill="1" applyBorder="1" applyAlignment="1">
      <alignment horizontal="center" vertical="center"/>
    </xf>
    <xf numFmtId="164" fontId="25" fillId="0" borderId="9" xfId="1" applyFont="1" applyFill="1" applyBorder="1" applyAlignment="1">
      <alignment horizontal="center" vertical="center"/>
    </xf>
    <xf numFmtId="164" fontId="31" fillId="0" borderId="9" xfId="1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vertical="center" wrapText="1"/>
    </xf>
    <xf numFmtId="166" fontId="37" fillId="2" borderId="9" xfId="1" applyNumberFormat="1" applyFont="1" applyFill="1" applyBorder="1" applyAlignment="1">
      <alignment horizontal="left" vertical="center" wrapText="1"/>
    </xf>
    <xf numFmtId="166" fontId="37" fillId="2" borderId="9" xfId="2" applyNumberFormat="1" applyFont="1" applyFill="1" applyBorder="1" applyAlignment="1">
      <alignment horizontal="center" vertical="center" wrapText="1"/>
    </xf>
    <xf numFmtId="166" fontId="37" fillId="2" borderId="23" xfId="2" applyNumberFormat="1" applyFont="1" applyFill="1" applyBorder="1" applyAlignment="1">
      <alignment horizontal="center" vertical="center" wrapText="1"/>
    </xf>
    <xf numFmtId="164" fontId="37" fillId="2" borderId="23" xfId="2" applyNumberFormat="1" applyFont="1" applyFill="1" applyBorder="1" applyAlignment="1">
      <alignment horizontal="center" vertical="center" wrapText="1"/>
    </xf>
    <xf numFmtId="0" fontId="38" fillId="2" borderId="15" xfId="2" applyFont="1" applyFill="1" applyBorder="1" applyAlignment="1">
      <alignment horizontal="left" vertical="center" wrapText="1"/>
    </xf>
    <xf numFmtId="0" fontId="37" fillId="5" borderId="8" xfId="0" quotePrefix="1" applyFont="1" applyFill="1" applyBorder="1" applyAlignment="1">
      <alignment horizontal="left" vertical="center" wrapText="1"/>
    </xf>
    <xf numFmtId="0" fontId="37" fillId="5" borderId="23" xfId="0" applyFont="1" applyFill="1" applyBorder="1" applyAlignment="1">
      <alignment vertical="center" wrapText="1"/>
    </xf>
    <xf numFmtId="0" fontId="38" fillId="5" borderId="23" xfId="0" applyFont="1" applyFill="1" applyBorder="1" applyAlignment="1">
      <alignment vertical="top" wrapText="1"/>
    </xf>
    <xf numFmtId="0" fontId="38" fillId="5" borderId="9" xfId="0" applyFont="1" applyFill="1" applyBorder="1" applyAlignment="1">
      <alignment vertical="top" wrapText="1"/>
    </xf>
    <xf numFmtId="164" fontId="37" fillId="5" borderId="9" xfId="0" applyNumberFormat="1" applyFont="1" applyFill="1" applyBorder="1" applyAlignment="1">
      <alignment vertical="center" wrapText="1"/>
    </xf>
    <xf numFmtId="164" fontId="37" fillId="5" borderId="9" xfId="1" applyFont="1" applyFill="1" applyBorder="1" applyAlignment="1">
      <alignment vertical="center" wrapText="1"/>
    </xf>
    <xf numFmtId="166" fontId="37" fillId="5" borderId="9" xfId="2" applyNumberFormat="1" applyFont="1" applyFill="1" applyBorder="1" applyAlignment="1">
      <alignment vertical="center"/>
    </xf>
    <xf numFmtId="0" fontId="37" fillId="5" borderId="9" xfId="2" applyNumberFormat="1" applyFont="1" applyFill="1" applyBorder="1" applyAlignment="1">
      <alignment vertical="center"/>
    </xf>
    <xf numFmtId="164" fontId="37" fillId="5" borderId="9" xfId="2" applyNumberFormat="1" applyFont="1" applyFill="1" applyBorder="1" applyAlignment="1">
      <alignment vertical="center"/>
    </xf>
    <xf numFmtId="166" fontId="37" fillId="5" borderId="23" xfId="2" applyNumberFormat="1" applyFont="1" applyFill="1" applyBorder="1" applyAlignment="1">
      <alignment vertical="center"/>
    </xf>
    <xf numFmtId="164" fontId="37" fillId="5" borderId="23" xfId="2" applyNumberFormat="1" applyFont="1" applyFill="1" applyBorder="1" applyAlignment="1">
      <alignment vertical="center"/>
    </xf>
    <xf numFmtId="0" fontId="38" fillId="5" borderId="15" xfId="2" applyFont="1" applyFill="1" applyBorder="1"/>
    <xf numFmtId="0" fontId="35" fillId="2" borderId="9" xfId="0" applyFont="1" applyFill="1" applyBorder="1" applyAlignment="1">
      <alignment vertical="center" wrapText="1"/>
    </xf>
    <xf numFmtId="164" fontId="35" fillId="2" borderId="9" xfId="2" applyNumberFormat="1" applyFont="1" applyFill="1" applyBorder="1" applyAlignment="1">
      <alignment horizontal="center" vertical="center" wrapText="1"/>
    </xf>
    <xf numFmtId="166" fontId="35" fillId="2" borderId="23" xfId="2" applyNumberFormat="1" applyFont="1" applyFill="1" applyBorder="1" applyAlignment="1">
      <alignment horizontal="center" vertical="center" wrapText="1"/>
    </xf>
    <xf numFmtId="0" fontId="35" fillId="2" borderId="25" xfId="2" applyFont="1" applyFill="1" applyBorder="1" applyAlignment="1">
      <alignment vertical="center"/>
    </xf>
    <xf numFmtId="0" fontId="35" fillId="2" borderId="15" xfId="2" applyFont="1" applyFill="1" applyBorder="1" applyAlignment="1">
      <alignment horizontal="left" vertical="center" wrapText="1"/>
    </xf>
    <xf numFmtId="0" fontId="35" fillId="5" borderId="8" xfId="0" quotePrefix="1" applyFont="1" applyFill="1" applyBorder="1" applyAlignment="1">
      <alignment vertical="center" wrapText="1"/>
    </xf>
    <xf numFmtId="0" fontId="35" fillId="5" borderId="23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vertical="center" wrapText="1"/>
    </xf>
    <xf numFmtId="0" fontId="34" fillId="5" borderId="9" xfId="0" applyFont="1" applyFill="1" applyBorder="1" applyAlignment="1">
      <alignment vertical="center" wrapText="1"/>
    </xf>
    <xf numFmtId="164" fontId="35" fillId="5" borderId="9" xfId="1" applyFont="1" applyFill="1" applyBorder="1" applyAlignment="1">
      <alignment vertical="center" wrapText="1"/>
    </xf>
    <xf numFmtId="164" fontId="35" fillId="5" borderId="9" xfId="1" applyFont="1" applyFill="1" applyBorder="1" applyAlignment="1">
      <alignment horizontal="center" vertical="center" wrapText="1"/>
    </xf>
    <xf numFmtId="166" fontId="35" fillId="5" borderId="9" xfId="1" applyNumberFormat="1" applyFont="1" applyFill="1" applyBorder="1" applyAlignment="1">
      <alignment horizontal="left" vertical="center" wrapText="1"/>
    </xf>
    <xf numFmtId="166" fontId="35" fillId="5" borderId="9" xfId="2" applyNumberFormat="1" applyFont="1" applyFill="1" applyBorder="1" applyAlignment="1">
      <alignment horizontal="center" vertical="center" wrapText="1"/>
    </xf>
    <xf numFmtId="164" fontId="35" fillId="5" borderId="23" xfId="2" applyNumberFormat="1" applyFont="1" applyFill="1" applyBorder="1" applyAlignment="1">
      <alignment horizontal="center" vertical="center" wrapText="1"/>
    </xf>
    <xf numFmtId="0" fontId="34" fillId="5" borderId="15" xfId="2" applyFont="1" applyFill="1" applyBorder="1" applyAlignment="1">
      <alignment horizontal="left" vertical="center" wrapText="1"/>
    </xf>
    <xf numFmtId="0" fontId="26" fillId="5" borderId="23" xfId="0" applyFont="1" applyFill="1" applyBorder="1" applyAlignment="1">
      <alignment vertical="center" wrapText="1"/>
    </xf>
    <xf numFmtId="0" fontId="26" fillId="5" borderId="9" xfId="0" applyFont="1" applyFill="1" applyBorder="1" applyAlignment="1">
      <alignment vertical="center" wrapText="1"/>
    </xf>
    <xf numFmtId="164" fontId="26" fillId="5" borderId="9" xfId="1" applyFont="1" applyFill="1" applyBorder="1" applyAlignment="1">
      <alignment vertical="center" wrapText="1"/>
    </xf>
    <xf numFmtId="166" fontId="26" fillId="5" borderId="9" xfId="1" applyNumberFormat="1" applyFont="1" applyFill="1" applyBorder="1" applyAlignment="1">
      <alignment horizontal="left" vertical="center" wrapText="1"/>
    </xf>
    <xf numFmtId="166" fontId="26" fillId="5" borderId="9" xfId="2" applyNumberFormat="1" applyFont="1" applyFill="1" applyBorder="1" applyAlignment="1">
      <alignment horizontal="center" vertical="center" wrapText="1"/>
    </xf>
    <xf numFmtId="166" fontId="26" fillId="5" borderId="23" xfId="2" applyNumberFormat="1" applyFont="1" applyFill="1" applyBorder="1" applyAlignment="1">
      <alignment horizontal="center" vertical="center" wrapText="1"/>
    </xf>
    <xf numFmtId="164" fontId="26" fillId="5" borderId="23" xfId="2" applyNumberFormat="1" applyFont="1" applyFill="1" applyBorder="1" applyAlignment="1">
      <alignment horizontal="center" vertical="center" wrapText="1"/>
    </xf>
    <xf numFmtId="0" fontId="31" fillId="5" borderId="15" xfId="2" applyFont="1" applyFill="1" applyBorder="1" applyAlignment="1">
      <alignment vertical="center"/>
    </xf>
    <xf numFmtId="164" fontId="26" fillId="2" borderId="9" xfId="2" applyNumberFormat="1" applyFont="1" applyFill="1" applyBorder="1" applyAlignment="1">
      <alignment vertical="center"/>
    </xf>
    <xf numFmtId="164" fontId="26" fillId="2" borderId="9" xfId="2" applyNumberFormat="1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vertical="center" wrapText="1"/>
    </xf>
    <xf numFmtId="0" fontId="25" fillId="5" borderId="9" xfId="0" applyFont="1" applyFill="1" applyBorder="1" applyAlignment="1">
      <alignment vertical="center" wrapText="1"/>
    </xf>
    <xf numFmtId="164" fontId="26" fillId="5" borderId="9" xfId="1" applyFont="1" applyFill="1" applyBorder="1" applyAlignment="1">
      <alignment horizontal="center" vertical="center" wrapText="1"/>
    </xf>
    <xf numFmtId="0" fontId="32" fillId="5" borderId="15" xfId="2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/>
    </xf>
    <xf numFmtId="164" fontId="26" fillId="2" borderId="0" xfId="1" applyFont="1" applyFill="1" applyBorder="1" applyAlignment="1">
      <alignment vertical="center" wrapText="1"/>
    </xf>
    <xf numFmtId="0" fontId="31" fillId="5" borderId="15" xfId="2" applyFont="1" applyFill="1" applyBorder="1" applyAlignment="1">
      <alignment horizontal="left" vertical="center" wrapText="1"/>
    </xf>
    <xf numFmtId="164" fontId="25" fillId="2" borderId="9" xfId="1" applyFont="1" applyFill="1" applyBorder="1" applyAlignment="1">
      <alignment vertical="center" wrapText="1"/>
    </xf>
    <xf numFmtId="0" fontId="21" fillId="4" borderId="26" xfId="2" applyFont="1" applyFill="1" applyBorder="1" applyAlignment="1">
      <alignment horizontal="center"/>
    </xf>
    <xf numFmtId="0" fontId="26" fillId="4" borderId="10" xfId="2" applyFont="1" applyFill="1" applyBorder="1" applyAlignment="1">
      <alignment horizontal="left" vertical="top" wrapText="1"/>
    </xf>
    <xf numFmtId="0" fontId="25" fillId="4" borderId="29" xfId="2" applyFont="1" applyFill="1" applyBorder="1"/>
    <xf numFmtId="0" fontId="11" fillId="4" borderId="8" xfId="0" applyFont="1" applyFill="1" applyBorder="1" applyAlignment="1">
      <alignment vertical="top" wrapText="1"/>
    </xf>
    <xf numFmtId="0" fontId="26" fillId="4" borderId="9" xfId="2" applyFont="1" applyFill="1" applyBorder="1" applyAlignment="1">
      <alignment horizontal="left" vertical="top" wrapText="1"/>
    </xf>
    <xf numFmtId="0" fontId="25" fillId="4" borderId="15" xfId="2" applyFont="1" applyFill="1" applyBorder="1"/>
    <xf numFmtId="0" fontId="3" fillId="0" borderId="0" xfId="0" applyFont="1" applyAlignment="1">
      <alignment horizontal="center"/>
    </xf>
    <xf numFmtId="0" fontId="26" fillId="4" borderId="27" xfId="2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38" fillId="0" borderId="0" xfId="2" applyFont="1" applyAlignment="1">
      <alignment vertical="center"/>
    </xf>
    <xf numFmtId="164" fontId="34" fillId="2" borderId="9" xfId="1" applyFont="1" applyFill="1" applyBorder="1" applyAlignment="1">
      <alignment vertical="center" wrapText="1"/>
    </xf>
    <xf numFmtId="164" fontId="35" fillId="2" borderId="9" xfId="1" quotePrefix="1" applyFont="1" applyFill="1" applyBorder="1" applyAlignment="1">
      <alignment vertical="center" wrapText="1"/>
    </xf>
    <xf numFmtId="0" fontId="25" fillId="0" borderId="44" xfId="0" applyFont="1" applyFill="1" applyBorder="1" applyAlignment="1">
      <alignment vertical="center" wrapText="1"/>
    </xf>
    <xf numFmtId="0" fontId="26" fillId="5" borderId="9" xfId="1" applyNumberFormat="1" applyFont="1" applyFill="1" applyBorder="1" applyAlignment="1">
      <alignment horizontal="left" vertical="center" wrapText="1"/>
    </xf>
    <xf numFmtId="0" fontId="44" fillId="0" borderId="23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164" fontId="7" fillId="0" borderId="4" xfId="1" applyFont="1" applyFill="1" applyBorder="1" applyAlignment="1">
      <alignment horizontal="center" vertical="center"/>
    </xf>
    <xf numFmtId="164" fontId="7" fillId="0" borderId="5" xfId="1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164" fontId="7" fillId="0" borderId="3" xfId="3" applyNumberFormat="1" applyFont="1" applyBorder="1" applyAlignment="1">
      <alignment horizontal="center" vertical="center" wrapText="1"/>
    </xf>
    <xf numFmtId="164" fontId="7" fillId="0" borderId="9" xfId="3" applyNumberFormat="1" applyFont="1" applyBorder="1" applyAlignment="1">
      <alignment horizontal="center" vertical="center" wrapText="1"/>
    </xf>
    <xf numFmtId="164" fontId="7" fillId="0" borderId="17" xfId="3" applyNumberFormat="1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164" fontId="7" fillId="0" borderId="10" xfId="1" applyFont="1" applyFill="1" applyBorder="1" applyAlignment="1">
      <alignment horizontal="center" vertical="center" wrapText="1"/>
    </xf>
    <xf numFmtId="164" fontId="7" fillId="0" borderId="17" xfId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6" fillId="4" borderId="27" xfId="2" applyFont="1" applyFill="1" applyBorder="1" applyAlignment="1">
      <alignment horizontal="center" vertical="center" wrapText="1"/>
    </xf>
    <xf numFmtId="0" fontId="26" fillId="4" borderId="28" xfId="2" applyFont="1" applyFill="1" applyBorder="1" applyAlignment="1">
      <alignment horizontal="center" vertical="center" wrapText="1"/>
    </xf>
    <xf numFmtId="0" fontId="26" fillId="4" borderId="23" xfId="2" applyFont="1" applyFill="1" applyBorder="1" applyAlignment="1">
      <alignment horizontal="center" vertical="center" wrapText="1"/>
    </xf>
    <xf numFmtId="0" fontId="26" fillId="4" borderId="0" xfId="2" applyFont="1" applyFill="1" applyBorder="1" applyAlignment="1">
      <alignment horizontal="center" vertical="center" wrapText="1"/>
    </xf>
    <xf numFmtId="164" fontId="39" fillId="4" borderId="10" xfId="2" applyNumberFormat="1" applyFont="1" applyFill="1" applyBorder="1" applyAlignment="1">
      <alignment horizontal="center" vertical="center" wrapText="1"/>
    </xf>
    <xf numFmtId="164" fontId="39" fillId="4" borderId="9" xfId="2" applyNumberFormat="1" applyFont="1" applyFill="1" applyBorder="1" applyAlignment="1">
      <alignment horizontal="center" vertical="center" wrapText="1"/>
    </xf>
    <xf numFmtId="164" fontId="26" fillId="4" borderId="10" xfId="2" applyNumberFormat="1" applyFont="1" applyFill="1" applyBorder="1" applyAlignment="1">
      <alignment horizontal="center" vertical="center" wrapText="1"/>
    </xf>
    <xf numFmtId="164" fontId="26" fillId="4" borderId="9" xfId="2" applyNumberFormat="1" applyFont="1" applyFill="1" applyBorder="1" applyAlignment="1">
      <alignment horizontal="center" vertical="center" wrapText="1"/>
    </xf>
    <xf numFmtId="0" fontId="26" fillId="4" borderId="10" xfId="2" applyFont="1" applyFill="1" applyBorder="1" applyAlignment="1">
      <alignment horizontal="center" vertical="center" wrapText="1"/>
    </xf>
    <xf numFmtId="0" fontId="26" fillId="4" borderId="9" xfId="2" applyFont="1" applyFill="1" applyBorder="1" applyAlignment="1">
      <alignment horizontal="center" vertical="center" wrapText="1"/>
    </xf>
    <xf numFmtId="4" fontId="26" fillId="4" borderId="10" xfId="2" applyNumberFormat="1" applyFont="1" applyFill="1" applyBorder="1" applyAlignment="1">
      <alignment horizontal="center" vertical="center"/>
    </xf>
    <xf numFmtId="4" fontId="26" fillId="4" borderId="9" xfId="2" applyNumberFormat="1" applyFont="1" applyFill="1" applyBorder="1" applyAlignment="1">
      <alignment horizontal="center" vertical="center"/>
    </xf>
    <xf numFmtId="0" fontId="43" fillId="0" borderId="3" xfId="3" applyFont="1" applyBorder="1" applyAlignment="1">
      <alignment horizontal="center" vertical="center" wrapText="1"/>
    </xf>
    <xf numFmtId="0" fontId="43" fillId="0" borderId="9" xfId="3" applyFont="1" applyBorder="1" applyAlignment="1">
      <alignment horizontal="center" vertical="center" wrapText="1"/>
    </xf>
    <xf numFmtId="0" fontId="43" fillId="0" borderId="17" xfId="3" applyFont="1" applyBorder="1" applyAlignment="1">
      <alignment horizontal="center" vertical="center" wrapText="1"/>
    </xf>
  </cellXfs>
  <cellStyles count="409">
    <cellStyle name="Comma [0] 10" xfId="5" xr:uid="{00000000-0005-0000-0000-000001000000}"/>
    <cellStyle name="Comma [0] 10 2" xfId="6" xr:uid="{00000000-0005-0000-0000-000002000000}"/>
    <cellStyle name="Comma [0] 10 2 2" xfId="7" xr:uid="{00000000-0005-0000-0000-000003000000}"/>
    <cellStyle name="Comma [0] 10 2 2 2" xfId="8" xr:uid="{00000000-0005-0000-0000-000004000000}"/>
    <cellStyle name="Comma [0] 10 2 3" xfId="9" xr:uid="{00000000-0005-0000-0000-000005000000}"/>
    <cellStyle name="Comma [0] 10 2 4" xfId="10" xr:uid="{00000000-0005-0000-0000-000006000000}"/>
    <cellStyle name="Comma [0] 10 2 5" xfId="11" xr:uid="{00000000-0005-0000-0000-000007000000}"/>
    <cellStyle name="Comma [0] 11" xfId="12" xr:uid="{00000000-0005-0000-0000-000008000000}"/>
    <cellStyle name="Comma [0] 11 2" xfId="13" xr:uid="{00000000-0005-0000-0000-000009000000}"/>
    <cellStyle name="Comma [0] 12" xfId="14" xr:uid="{00000000-0005-0000-0000-00000A000000}"/>
    <cellStyle name="Comma [0] 12 2" xfId="15" xr:uid="{00000000-0005-0000-0000-00000B000000}"/>
    <cellStyle name="Comma [0] 13" xfId="16" xr:uid="{00000000-0005-0000-0000-00000C000000}"/>
    <cellStyle name="Comma [0] 14" xfId="17" xr:uid="{00000000-0005-0000-0000-00000D000000}"/>
    <cellStyle name="Comma [0] 15" xfId="18" xr:uid="{00000000-0005-0000-0000-00000E000000}"/>
    <cellStyle name="Comma [0] 16" xfId="19" xr:uid="{00000000-0005-0000-0000-00000F000000}"/>
    <cellStyle name="Comma [0] 17" xfId="20" xr:uid="{00000000-0005-0000-0000-000010000000}"/>
    <cellStyle name="Comma [0] 17 2" xfId="21" xr:uid="{00000000-0005-0000-0000-000011000000}"/>
    <cellStyle name="Comma [0] 17 3" xfId="22" xr:uid="{00000000-0005-0000-0000-000012000000}"/>
    <cellStyle name="Comma [0] 17 3 2" xfId="23" xr:uid="{00000000-0005-0000-0000-000013000000}"/>
    <cellStyle name="Comma [0] 17 3 3" xfId="24" xr:uid="{00000000-0005-0000-0000-000014000000}"/>
    <cellStyle name="Comma [0] 17 3 4" xfId="25" xr:uid="{00000000-0005-0000-0000-000015000000}"/>
    <cellStyle name="Comma [0] 17 4" xfId="26" xr:uid="{00000000-0005-0000-0000-000016000000}"/>
    <cellStyle name="Comma [0] 18" xfId="27" xr:uid="{00000000-0005-0000-0000-000017000000}"/>
    <cellStyle name="Comma [0] 19" xfId="28" xr:uid="{00000000-0005-0000-0000-000018000000}"/>
    <cellStyle name="Comma [0] 19 2" xfId="29" xr:uid="{00000000-0005-0000-0000-000019000000}"/>
    <cellStyle name="Comma [0] 19 2 2" xfId="30" xr:uid="{00000000-0005-0000-0000-00001A000000}"/>
    <cellStyle name="Comma [0] 2" xfId="31" xr:uid="{00000000-0005-0000-0000-00001B000000}"/>
    <cellStyle name="Comma [0] 2 2" xfId="32" xr:uid="{00000000-0005-0000-0000-00001C000000}"/>
    <cellStyle name="Comma [0] 2 2 2" xfId="33" xr:uid="{00000000-0005-0000-0000-00001D000000}"/>
    <cellStyle name="Comma [0] 2 3" xfId="34" xr:uid="{00000000-0005-0000-0000-00001E000000}"/>
    <cellStyle name="Comma [0] 20" xfId="35" xr:uid="{00000000-0005-0000-0000-00001F000000}"/>
    <cellStyle name="Comma [0] 20 2" xfId="36" xr:uid="{00000000-0005-0000-0000-000020000000}"/>
    <cellStyle name="Comma [0] 21" xfId="37" xr:uid="{00000000-0005-0000-0000-000021000000}"/>
    <cellStyle name="Comma [0] 22" xfId="38" xr:uid="{00000000-0005-0000-0000-000022000000}"/>
    <cellStyle name="Comma [0] 23" xfId="39" xr:uid="{00000000-0005-0000-0000-000023000000}"/>
    <cellStyle name="Comma [0] 24" xfId="40" xr:uid="{00000000-0005-0000-0000-000024000000}"/>
    <cellStyle name="Comma [0] 24 2" xfId="41" xr:uid="{00000000-0005-0000-0000-000025000000}"/>
    <cellStyle name="Comma [0] 24 3" xfId="42" xr:uid="{00000000-0005-0000-0000-000026000000}"/>
    <cellStyle name="Comma [0] 25" xfId="43" xr:uid="{00000000-0005-0000-0000-000027000000}"/>
    <cellStyle name="Comma [0] 26" xfId="44" xr:uid="{00000000-0005-0000-0000-000028000000}"/>
    <cellStyle name="Comma [0] 26 2" xfId="45" xr:uid="{00000000-0005-0000-0000-000029000000}"/>
    <cellStyle name="Comma [0] 27" xfId="46" xr:uid="{00000000-0005-0000-0000-00002A000000}"/>
    <cellStyle name="Comma [0] 28" xfId="47" xr:uid="{00000000-0005-0000-0000-00002B000000}"/>
    <cellStyle name="Comma [0] 28 2" xfId="48" xr:uid="{00000000-0005-0000-0000-00002C000000}"/>
    <cellStyle name="Comma [0] 28 3" xfId="49" xr:uid="{00000000-0005-0000-0000-00002D000000}"/>
    <cellStyle name="Comma [0] 29" xfId="50" xr:uid="{00000000-0005-0000-0000-00002E000000}"/>
    <cellStyle name="Comma [0] 3" xfId="51" xr:uid="{00000000-0005-0000-0000-00002F000000}"/>
    <cellStyle name="Comma [0] 3 2" xfId="52" xr:uid="{00000000-0005-0000-0000-000030000000}"/>
    <cellStyle name="Comma [0] 3 2 2" xfId="53" xr:uid="{00000000-0005-0000-0000-000031000000}"/>
    <cellStyle name="Comma [0] 3 3" xfId="54" xr:uid="{00000000-0005-0000-0000-000032000000}"/>
    <cellStyle name="Comma [0] 30" xfId="55" xr:uid="{00000000-0005-0000-0000-000033000000}"/>
    <cellStyle name="Comma [0] 31" xfId="56" xr:uid="{00000000-0005-0000-0000-000034000000}"/>
    <cellStyle name="Comma [0] 31 2" xfId="57" xr:uid="{00000000-0005-0000-0000-000035000000}"/>
    <cellStyle name="Comma [0] 32" xfId="58" xr:uid="{00000000-0005-0000-0000-000036000000}"/>
    <cellStyle name="Comma [0] 32 2" xfId="59" xr:uid="{00000000-0005-0000-0000-000037000000}"/>
    <cellStyle name="Comma [0] 33" xfId="60" xr:uid="{00000000-0005-0000-0000-000038000000}"/>
    <cellStyle name="Comma [0] 34" xfId="61" xr:uid="{00000000-0005-0000-0000-000039000000}"/>
    <cellStyle name="Comma [0] 35" xfId="62" xr:uid="{00000000-0005-0000-0000-00003A000000}"/>
    <cellStyle name="Comma [0] 36" xfId="63" xr:uid="{00000000-0005-0000-0000-00003B000000}"/>
    <cellStyle name="Comma [0] 37" xfId="64" xr:uid="{00000000-0005-0000-0000-00003C000000}"/>
    <cellStyle name="Comma [0] 38" xfId="65" xr:uid="{00000000-0005-0000-0000-00003D000000}"/>
    <cellStyle name="Comma [0] 4" xfId="66" xr:uid="{00000000-0005-0000-0000-00003E000000}"/>
    <cellStyle name="Comma [0] 4 2" xfId="67" xr:uid="{00000000-0005-0000-0000-00003F000000}"/>
    <cellStyle name="Comma [0] 5" xfId="68" xr:uid="{00000000-0005-0000-0000-000040000000}"/>
    <cellStyle name="Comma [0] 5 2" xfId="69" xr:uid="{00000000-0005-0000-0000-000041000000}"/>
    <cellStyle name="Comma [0] 6" xfId="70" xr:uid="{00000000-0005-0000-0000-000042000000}"/>
    <cellStyle name="Comma [0] 6 2" xfId="71" xr:uid="{00000000-0005-0000-0000-000043000000}"/>
    <cellStyle name="Comma [0] 6 2 2" xfId="72" xr:uid="{00000000-0005-0000-0000-000044000000}"/>
    <cellStyle name="Comma [0] 6 3" xfId="73" xr:uid="{00000000-0005-0000-0000-000045000000}"/>
    <cellStyle name="Comma [0] 6 3 2" xfId="74" xr:uid="{00000000-0005-0000-0000-000046000000}"/>
    <cellStyle name="Comma [0] 6 4" xfId="75" xr:uid="{00000000-0005-0000-0000-000047000000}"/>
    <cellStyle name="Comma [0] 7" xfId="76" xr:uid="{00000000-0005-0000-0000-000048000000}"/>
    <cellStyle name="Comma [0] 7 2" xfId="77" xr:uid="{00000000-0005-0000-0000-000049000000}"/>
    <cellStyle name="Comma [0] 7 2 2" xfId="78" xr:uid="{00000000-0005-0000-0000-00004A000000}"/>
    <cellStyle name="Comma [0] 7 3" xfId="79" xr:uid="{00000000-0005-0000-0000-00004B000000}"/>
    <cellStyle name="Comma [0] 8" xfId="80" xr:uid="{00000000-0005-0000-0000-00004C000000}"/>
    <cellStyle name="Comma [0] 8 2" xfId="81" xr:uid="{00000000-0005-0000-0000-00004D000000}"/>
    <cellStyle name="Comma [0] 8 2 2" xfId="82" xr:uid="{00000000-0005-0000-0000-00004E000000}"/>
    <cellStyle name="Comma [0] 9" xfId="83" xr:uid="{00000000-0005-0000-0000-00004F000000}"/>
    <cellStyle name="Comma [0] 9 2" xfId="84" xr:uid="{00000000-0005-0000-0000-000050000000}"/>
    <cellStyle name="Comma [0] 9 2 2" xfId="85" xr:uid="{00000000-0005-0000-0000-000051000000}"/>
    <cellStyle name="Comma [0] 9 3" xfId="86" xr:uid="{00000000-0005-0000-0000-000052000000}"/>
    <cellStyle name="Comma [0] 9 3 2" xfId="87" xr:uid="{00000000-0005-0000-0000-000053000000}"/>
    <cellStyle name="Comma 10" xfId="88" xr:uid="{00000000-0005-0000-0000-000054000000}"/>
    <cellStyle name="Comma 11" xfId="89" xr:uid="{00000000-0005-0000-0000-000055000000}"/>
    <cellStyle name="Comma 12" xfId="90" xr:uid="{00000000-0005-0000-0000-000056000000}"/>
    <cellStyle name="Comma 13" xfId="91" xr:uid="{00000000-0005-0000-0000-000057000000}"/>
    <cellStyle name="Comma 13 2" xfId="92" xr:uid="{00000000-0005-0000-0000-000058000000}"/>
    <cellStyle name="Comma 14" xfId="93" xr:uid="{00000000-0005-0000-0000-000059000000}"/>
    <cellStyle name="Comma 15" xfId="94" xr:uid="{00000000-0005-0000-0000-00005A000000}"/>
    <cellStyle name="Comma 16" xfId="95" xr:uid="{00000000-0005-0000-0000-00005B000000}"/>
    <cellStyle name="Comma 17" xfId="96" xr:uid="{00000000-0005-0000-0000-00005C000000}"/>
    <cellStyle name="Comma 18" xfId="97" xr:uid="{00000000-0005-0000-0000-00005D000000}"/>
    <cellStyle name="Comma 18 2" xfId="98" xr:uid="{00000000-0005-0000-0000-00005E000000}"/>
    <cellStyle name="Comma 19" xfId="99" xr:uid="{00000000-0005-0000-0000-00005F000000}"/>
    <cellStyle name="Comma 2" xfId="100" xr:uid="{00000000-0005-0000-0000-000060000000}"/>
    <cellStyle name="Comma 2 10" xfId="101" xr:uid="{00000000-0005-0000-0000-000061000000}"/>
    <cellStyle name="Comma 2 11" xfId="102" xr:uid="{00000000-0005-0000-0000-000062000000}"/>
    <cellStyle name="Comma 2 2" xfId="103" xr:uid="{00000000-0005-0000-0000-000063000000}"/>
    <cellStyle name="Comma 2 2 2" xfId="104" xr:uid="{00000000-0005-0000-0000-000064000000}"/>
    <cellStyle name="Comma 2 2 2 2" xfId="105" xr:uid="{00000000-0005-0000-0000-000065000000}"/>
    <cellStyle name="Comma 2 2 3" xfId="106" xr:uid="{00000000-0005-0000-0000-000066000000}"/>
    <cellStyle name="Comma 2 2 3 2" xfId="107" xr:uid="{00000000-0005-0000-0000-000067000000}"/>
    <cellStyle name="Comma 2 2 3 2 2" xfId="108" xr:uid="{00000000-0005-0000-0000-000068000000}"/>
    <cellStyle name="Comma 2 3" xfId="109" xr:uid="{00000000-0005-0000-0000-000069000000}"/>
    <cellStyle name="Comma 2 3 2" xfId="110" xr:uid="{00000000-0005-0000-0000-00006A000000}"/>
    <cellStyle name="Comma 2 4" xfId="111" xr:uid="{00000000-0005-0000-0000-00006B000000}"/>
    <cellStyle name="Comma 2 4 2" xfId="112" xr:uid="{00000000-0005-0000-0000-00006C000000}"/>
    <cellStyle name="Comma 2 5" xfId="113" xr:uid="{00000000-0005-0000-0000-00006D000000}"/>
    <cellStyle name="Comma 2 5 2" xfId="114" xr:uid="{00000000-0005-0000-0000-00006E000000}"/>
    <cellStyle name="Comma 2 6" xfId="115" xr:uid="{00000000-0005-0000-0000-00006F000000}"/>
    <cellStyle name="Comma 2 6 2" xfId="116" xr:uid="{00000000-0005-0000-0000-000070000000}"/>
    <cellStyle name="Comma 2 7" xfId="117" xr:uid="{00000000-0005-0000-0000-000071000000}"/>
    <cellStyle name="Comma 2 8" xfId="118" xr:uid="{00000000-0005-0000-0000-000072000000}"/>
    <cellStyle name="Comma 2 9" xfId="119" xr:uid="{00000000-0005-0000-0000-000073000000}"/>
    <cellStyle name="Comma 2_ppa 2008 syarifullah" xfId="120" xr:uid="{00000000-0005-0000-0000-000074000000}"/>
    <cellStyle name="Comma 20" xfId="121" xr:uid="{00000000-0005-0000-0000-000075000000}"/>
    <cellStyle name="Comma 20 2" xfId="122" xr:uid="{00000000-0005-0000-0000-000076000000}"/>
    <cellStyle name="Comma 21" xfId="123" xr:uid="{00000000-0005-0000-0000-000077000000}"/>
    <cellStyle name="Comma 21 2" xfId="124" xr:uid="{00000000-0005-0000-0000-000078000000}"/>
    <cellStyle name="Comma 22" xfId="125" xr:uid="{00000000-0005-0000-0000-000079000000}"/>
    <cellStyle name="Comma 23" xfId="126" xr:uid="{00000000-0005-0000-0000-00007A000000}"/>
    <cellStyle name="Comma 24" xfId="127" xr:uid="{00000000-0005-0000-0000-00007B000000}"/>
    <cellStyle name="Comma 25" xfId="128" xr:uid="{00000000-0005-0000-0000-00007C000000}"/>
    <cellStyle name="Comma 26" xfId="129" xr:uid="{00000000-0005-0000-0000-00007D000000}"/>
    <cellStyle name="Comma 27" xfId="130" xr:uid="{00000000-0005-0000-0000-00007E000000}"/>
    <cellStyle name="Comma 28" xfId="131" xr:uid="{00000000-0005-0000-0000-00007F000000}"/>
    <cellStyle name="Comma 29" xfId="132" xr:uid="{00000000-0005-0000-0000-000080000000}"/>
    <cellStyle name="Comma 3" xfId="133" xr:uid="{00000000-0005-0000-0000-000081000000}"/>
    <cellStyle name="Comma 3 2" xfId="134" xr:uid="{00000000-0005-0000-0000-000082000000}"/>
    <cellStyle name="Comma 3 3" xfId="135" xr:uid="{00000000-0005-0000-0000-000083000000}"/>
    <cellStyle name="Comma 3 4" xfId="136" xr:uid="{00000000-0005-0000-0000-000084000000}"/>
    <cellStyle name="Comma 3 5" xfId="137" xr:uid="{00000000-0005-0000-0000-000085000000}"/>
    <cellStyle name="Comma 3_PPAku" xfId="138" xr:uid="{00000000-0005-0000-0000-000086000000}"/>
    <cellStyle name="Comma 30" xfId="139" xr:uid="{00000000-0005-0000-0000-000087000000}"/>
    <cellStyle name="Comma 31" xfId="140" xr:uid="{00000000-0005-0000-0000-000088000000}"/>
    <cellStyle name="Comma 4" xfId="141" xr:uid="{00000000-0005-0000-0000-000089000000}"/>
    <cellStyle name="Comma 4 2" xfId="142" xr:uid="{00000000-0005-0000-0000-00008A000000}"/>
    <cellStyle name="Comma 4 2 2" xfId="143" xr:uid="{00000000-0005-0000-0000-00008B000000}"/>
    <cellStyle name="Comma 5" xfId="144" xr:uid="{00000000-0005-0000-0000-00008C000000}"/>
    <cellStyle name="Comma 5 2" xfId="145" xr:uid="{00000000-0005-0000-0000-00008D000000}"/>
    <cellStyle name="Comma 5 3" xfId="146" xr:uid="{00000000-0005-0000-0000-00008E000000}"/>
    <cellStyle name="Comma 6" xfId="147" xr:uid="{00000000-0005-0000-0000-00008F000000}"/>
    <cellStyle name="Comma 7" xfId="148" xr:uid="{00000000-0005-0000-0000-000090000000}"/>
    <cellStyle name="Comma 7 2" xfId="149" xr:uid="{00000000-0005-0000-0000-000091000000}"/>
    <cellStyle name="Comma 8" xfId="150" xr:uid="{00000000-0005-0000-0000-000092000000}"/>
    <cellStyle name="Comma 9" xfId="151" xr:uid="{00000000-0005-0000-0000-000093000000}"/>
    <cellStyle name="Comma 9 2" xfId="152" xr:uid="{00000000-0005-0000-0000-000094000000}"/>
    <cellStyle name="Currency [0] 2" xfId="153" xr:uid="{00000000-0005-0000-0000-000095000000}"/>
    <cellStyle name="Currency [0] 3" xfId="154" xr:uid="{00000000-0005-0000-0000-000096000000}"/>
    <cellStyle name="Currency [0] 3 2" xfId="155" xr:uid="{00000000-0005-0000-0000-000097000000}"/>
    <cellStyle name="Currency 2" xfId="156" xr:uid="{00000000-0005-0000-0000-000098000000}"/>
    <cellStyle name="Currency 3" xfId="157" xr:uid="{00000000-0005-0000-0000-000099000000}"/>
    <cellStyle name="Euro" xfId="158" xr:uid="{00000000-0005-0000-0000-00009A000000}"/>
    <cellStyle name="Euro 2" xfId="159" xr:uid="{00000000-0005-0000-0000-00009B000000}"/>
    <cellStyle name="Koma [0]" xfId="1" builtinId="6"/>
    <cellStyle name="Normal" xfId="0" builtinId="0"/>
    <cellStyle name="Normal 10" xfId="160" xr:uid="{00000000-0005-0000-0000-00009D000000}"/>
    <cellStyle name="Normal 10 2" xfId="161" xr:uid="{00000000-0005-0000-0000-00009E000000}"/>
    <cellStyle name="Normal 10 3" xfId="162" xr:uid="{00000000-0005-0000-0000-00009F000000}"/>
    <cellStyle name="Normal 10 3 2" xfId="163" xr:uid="{00000000-0005-0000-0000-0000A0000000}"/>
    <cellStyle name="Normal 10 4" xfId="164" xr:uid="{00000000-0005-0000-0000-0000A1000000}"/>
    <cellStyle name="Normal 10 4 2" xfId="165" xr:uid="{00000000-0005-0000-0000-0000A2000000}"/>
    <cellStyle name="Normal 10 5" xfId="166" xr:uid="{00000000-0005-0000-0000-0000A3000000}"/>
    <cellStyle name="Normal 10 6" xfId="167" xr:uid="{00000000-0005-0000-0000-0000A4000000}"/>
    <cellStyle name="Normal 10 7" xfId="168" xr:uid="{00000000-0005-0000-0000-0000A5000000}"/>
    <cellStyle name="Normal 11" xfId="169" xr:uid="{00000000-0005-0000-0000-0000A6000000}"/>
    <cellStyle name="Normal 11 2" xfId="170" xr:uid="{00000000-0005-0000-0000-0000A7000000}"/>
    <cellStyle name="Normal 11 2 2" xfId="171" xr:uid="{00000000-0005-0000-0000-0000A8000000}"/>
    <cellStyle name="Normal 11 3" xfId="172" xr:uid="{00000000-0005-0000-0000-0000A9000000}"/>
    <cellStyle name="Normal 11 4" xfId="173" xr:uid="{00000000-0005-0000-0000-0000AA000000}"/>
    <cellStyle name="Normal 11 5" xfId="174" xr:uid="{00000000-0005-0000-0000-0000AB000000}"/>
    <cellStyle name="Normal 12" xfId="175" xr:uid="{00000000-0005-0000-0000-0000AC000000}"/>
    <cellStyle name="Normal 12 2" xfId="176" xr:uid="{00000000-0005-0000-0000-0000AD000000}"/>
    <cellStyle name="Normal 12 2 2" xfId="177" xr:uid="{00000000-0005-0000-0000-0000AE000000}"/>
    <cellStyle name="Normal 12 2 3" xfId="178" xr:uid="{00000000-0005-0000-0000-0000AF000000}"/>
    <cellStyle name="Normal 12 3" xfId="179" xr:uid="{00000000-0005-0000-0000-0000B0000000}"/>
    <cellStyle name="Normal 12 4" xfId="180" xr:uid="{00000000-0005-0000-0000-0000B1000000}"/>
    <cellStyle name="Normal 12 5" xfId="181" xr:uid="{00000000-0005-0000-0000-0000B2000000}"/>
    <cellStyle name="Normal 13" xfId="182" xr:uid="{00000000-0005-0000-0000-0000B3000000}"/>
    <cellStyle name="Normal 13 2" xfId="183" xr:uid="{00000000-0005-0000-0000-0000B4000000}"/>
    <cellStyle name="Normal 14" xfId="184" xr:uid="{00000000-0005-0000-0000-0000B5000000}"/>
    <cellStyle name="Normal 14 2" xfId="185" xr:uid="{00000000-0005-0000-0000-0000B6000000}"/>
    <cellStyle name="Normal 14 2 2" xfId="186" xr:uid="{00000000-0005-0000-0000-0000B7000000}"/>
    <cellStyle name="Normal 14 3" xfId="187" xr:uid="{00000000-0005-0000-0000-0000B8000000}"/>
    <cellStyle name="Normal 14 4" xfId="188" xr:uid="{00000000-0005-0000-0000-0000B9000000}"/>
    <cellStyle name="Normal 14 5" xfId="189" xr:uid="{00000000-0005-0000-0000-0000BA000000}"/>
    <cellStyle name="Normal 15" xfId="190" xr:uid="{00000000-0005-0000-0000-0000BB000000}"/>
    <cellStyle name="Normal 15 2" xfId="191" xr:uid="{00000000-0005-0000-0000-0000BC000000}"/>
    <cellStyle name="Normal 15 2 2" xfId="192" xr:uid="{00000000-0005-0000-0000-0000BD000000}"/>
    <cellStyle name="Normal 15 3" xfId="193" xr:uid="{00000000-0005-0000-0000-0000BE000000}"/>
    <cellStyle name="Normal 15 4" xfId="194" xr:uid="{00000000-0005-0000-0000-0000BF000000}"/>
    <cellStyle name="Normal 15 5" xfId="195" xr:uid="{00000000-0005-0000-0000-0000C0000000}"/>
    <cellStyle name="Normal 16" xfId="196" xr:uid="{00000000-0005-0000-0000-0000C1000000}"/>
    <cellStyle name="Normal 17" xfId="197" xr:uid="{00000000-0005-0000-0000-0000C2000000}"/>
    <cellStyle name="Normal 17 2" xfId="198" xr:uid="{00000000-0005-0000-0000-0000C3000000}"/>
    <cellStyle name="Normal 18" xfId="199" xr:uid="{00000000-0005-0000-0000-0000C4000000}"/>
    <cellStyle name="Normal 18 2" xfId="200" xr:uid="{00000000-0005-0000-0000-0000C5000000}"/>
    <cellStyle name="Normal 18 2 2" xfId="201" xr:uid="{00000000-0005-0000-0000-0000C6000000}"/>
    <cellStyle name="Normal 18 3" xfId="202" xr:uid="{00000000-0005-0000-0000-0000C7000000}"/>
    <cellStyle name="Normal 18 4" xfId="203" xr:uid="{00000000-0005-0000-0000-0000C8000000}"/>
    <cellStyle name="Normal 18 5" xfId="204" xr:uid="{00000000-0005-0000-0000-0000C9000000}"/>
    <cellStyle name="Normal 19" xfId="205" xr:uid="{00000000-0005-0000-0000-0000CA000000}"/>
    <cellStyle name="Normal 19 2" xfId="206" xr:uid="{00000000-0005-0000-0000-0000CB000000}"/>
    <cellStyle name="Normal 19 3" xfId="207" xr:uid="{00000000-0005-0000-0000-0000CC000000}"/>
    <cellStyle name="Normal 2" xfId="208" xr:uid="{00000000-0005-0000-0000-0000CD000000}"/>
    <cellStyle name="Normal 2 10" xfId="209" xr:uid="{00000000-0005-0000-0000-0000CE000000}"/>
    <cellStyle name="Normal 2 11" xfId="210" xr:uid="{00000000-0005-0000-0000-0000CF000000}"/>
    <cellStyle name="Normal 2 12" xfId="211" xr:uid="{00000000-0005-0000-0000-0000D0000000}"/>
    <cellStyle name="Normal 2 12 2" xfId="212" xr:uid="{00000000-0005-0000-0000-0000D1000000}"/>
    <cellStyle name="Normal 2 13" xfId="213" xr:uid="{00000000-0005-0000-0000-0000D2000000}"/>
    <cellStyle name="Normal 2 13 2" xfId="214" xr:uid="{00000000-0005-0000-0000-0000D3000000}"/>
    <cellStyle name="Normal 2 14" xfId="215" xr:uid="{00000000-0005-0000-0000-0000D4000000}"/>
    <cellStyle name="Normal 2 15" xfId="216" xr:uid="{00000000-0005-0000-0000-0000D5000000}"/>
    <cellStyle name="Normal 2 2" xfId="217" xr:uid="{00000000-0005-0000-0000-0000D6000000}"/>
    <cellStyle name="Normal 2 2 2" xfId="218" xr:uid="{00000000-0005-0000-0000-0000D7000000}"/>
    <cellStyle name="Normal 2 2 2 2" xfId="219" xr:uid="{00000000-0005-0000-0000-0000D8000000}"/>
    <cellStyle name="Normal 2 2 3" xfId="220" xr:uid="{00000000-0005-0000-0000-0000D9000000}"/>
    <cellStyle name="Normal 2 3" xfId="3" xr:uid="{00000000-0005-0000-0000-0000DA000000}"/>
    <cellStyle name="Normal 2 3 2" xfId="221" xr:uid="{00000000-0005-0000-0000-0000DB000000}"/>
    <cellStyle name="Normal 2 3 3" xfId="222" xr:uid="{00000000-0005-0000-0000-0000DC000000}"/>
    <cellStyle name="Normal 2 3 4" xfId="223" xr:uid="{00000000-0005-0000-0000-0000DD000000}"/>
    <cellStyle name="Normal 2 4" xfId="224" xr:uid="{00000000-0005-0000-0000-0000DE000000}"/>
    <cellStyle name="Normal 2 4 2" xfId="225" xr:uid="{00000000-0005-0000-0000-0000DF000000}"/>
    <cellStyle name="Normal 2 4 2 2" xfId="226" xr:uid="{00000000-0005-0000-0000-0000E0000000}"/>
    <cellStyle name="Normal 2 4 3" xfId="227" xr:uid="{00000000-0005-0000-0000-0000E1000000}"/>
    <cellStyle name="Normal 2 4 3 2" xfId="228" xr:uid="{00000000-0005-0000-0000-0000E2000000}"/>
    <cellStyle name="Normal 2 4 3 2 2" xfId="229" xr:uid="{00000000-0005-0000-0000-0000E3000000}"/>
    <cellStyle name="Normal 2 4 3 2 2 2" xfId="230" xr:uid="{00000000-0005-0000-0000-0000E4000000}"/>
    <cellStyle name="Normal 2 4 3 2 3" xfId="231" xr:uid="{00000000-0005-0000-0000-0000E5000000}"/>
    <cellStyle name="Normal 2 4 3 2 4" xfId="232" xr:uid="{00000000-0005-0000-0000-0000E6000000}"/>
    <cellStyle name="Normal 2 4 3 2 5" xfId="233" xr:uid="{00000000-0005-0000-0000-0000E7000000}"/>
    <cellStyle name="Normal 2 4 3 3" xfId="234" xr:uid="{00000000-0005-0000-0000-0000E8000000}"/>
    <cellStyle name="Normal 2 4 3 3 2" xfId="235" xr:uid="{00000000-0005-0000-0000-0000E9000000}"/>
    <cellStyle name="Normal 2 4 3 4" xfId="236" xr:uid="{00000000-0005-0000-0000-0000EA000000}"/>
    <cellStyle name="Normal 2 4 3 5" xfId="237" xr:uid="{00000000-0005-0000-0000-0000EB000000}"/>
    <cellStyle name="Normal 2 4 3 6" xfId="238" xr:uid="{00000000-0005-0000-0000-0000EC000000}"/>
    <cellStyle name="Normal 2 4 4" xfId="239" xr:uid="{00000000-0005-0000-0000-0000ED000000}"/>
    <cellStyle name="Normal 2 4 4 2" xfId="240" xr:uid="{00000000-0005-0000-0000-0000EE000000}"/>
    <cellStyle name="Normal 2 4 5" xfId="241" xr:uid="{00000000-0005-0000-0000-0000EF000000}"/>
    <cellStyle name="Normal 2 4 5 2" xfId="242" xr:uid="{00000000-0005-0000-0000-0000F0000000}"/>
    <cellStyle name="Normal 2 4 5 2 2" xfId="243" xr:uid="{00000000-0005-0000-0000-0000F1000000}"/>
    <cellStyle name="Normal 2 4 5 3" xfId="244" xr:uid="{00000000-0005-0000-0000-0000F2000000}"/>
    <cellStyle name="Normal 2 4 5 4" xfId="245" xr:uid="{00000000-0005-0000-0000-0000F3000000}"/>
    <cellStyle name="Normal 2 4 5 5" xfId="246" xr:uid="{00000000-0005-0000-0000-0000F4000000}"/>
    <cellStyle name="Normal 2 4 6" xfId="247" xr:uid="{00000000-0005-0000-0000-0000F5000000}"/>
    <cellStyle name="Normal 2 4 7" xfId="248" xr:uid="{00000000-0005-0000-0000-0000F6000000}"/>
    <cellStyle name="Normal 2 4 8" xfId="249" xr:uid="{00000000-0005-0000-0000-0000F7000000}"/>
    <cellStyle name="Normal 2 5" xfId="250" xr:uid="{00000000-0005-0000-0000-0000F8000000}"/>
    <cellStyle name="Normal 2 5 2" xfId="251" xr:uid="{00000000-0005-0000-0000-0000F9000000}"/>
    <cellStyle name="Normal 2 5 3" xfId="252" xr:uid="{00000000-0005-0000-0000-0000FA000000}"/>
    <cellStyle name="Normal 2 6" xfId="253" xr:uid="{00000000-0005-0000-0000-0000FB000000}"/>
    <cellStyle name="Normal 2 7" xfId="254" xr:uid="{00000000-0005-0000-0000-0000FC000000}"/>
    <cellStyle name="Normal 2 8" xfId="255" xr:uid="{00000000-0005-0000-0000-0000FD000000}"/>
    <cellStyle name="Normal 2 8 2" xfId="256" xr:uid="{00000000-0005-0000-0000-0000FE000000}"/>
    <cellStyle name="Normal 2 9" xfId="257" xr:uid="{00000000-0005-0000-0000-0000FF000000}"/>
    <cellStyle name="Normal 2 9 2" xfId="258" xr:uid="{00000000-0005-0000-0000-000000010000}"/>
    <cellStyle name="Normal 2_ (RASIONALISASI) " xfId="259" xr:uid="{00000000-0005-0000-0000-000001010000}"/>
    <cellStyle name="Normal 2_DRAFT PERUB PPAS 2009-2" xfId="4" xr:uid="{00000000-0005-0000-0000-000002010000}"/>
    <cellStyle name="Normal 2_Monitoring Ta.2010 Triwulan.I" xfId="2" xr:uid="{00000000-0005-0000-0000-000003010000}"/>
    <cellStyle name="Normal 20" xfId="260" xr:uid="{00000000-0005-0000-0000-000004010000}"/>
    <cellStyle name="Normal 20 2" xfId="261" xr:uid="{00000000-0005-0000-0000-000005010000}"/>
    <cellStyle name="Normal 21" xfId="262" xr:uid="{00000000-0005-0000-0000-000006010000}"/>
    <cellStyle name="Normal 21 2" xfId="263" xr:uid="{00000000-0005-0000-0000-000007010000}"/>
    <cellStyle name="Normal 22" xfId="264" xr:uid="{00000000-0005-0000-0000-000008010000}"/>
    <cellStyle name="Normal 23" xfId="265" xr:uid="{00000000-0005-0000-0000-000009010000}"/>
    <cellStyle name="Normal 23 2" xfId="266" xr:uid="{00000000-0005-0000-0000-00000A010000}"/>
    <cellStyle name="Normal 24" xfId="267" xr:uid="{00000000-0005-0000-0000-00000B010000}"/>
    <cellStyle name="Normal 24 2" xfId="268" xr:uid="{00000000-0005-0000-0000-00000C010000}"/>
    <cellStyle name="Normal 25" xfId="269" xr:uid="{00000000-0005-0000-0000-00000D010000}"/>
    <cellStyle name="Normal 25 2" xfId="270" xr:uid="{00000000-0005-0000-0000-00000E010000}"/>
    <cellStyle name="Normal 26" xfId="271" xr:uid="{00000000-0005-0000-0000-00000F010000}"/>
    <cellStyle name="Normal 26 2" xfId="272" xr:uid="{00000000-0005-0000-0000-000010010000}"/>
    <cellStyle name="Normal 27" xfId="273" xr:uid="{00000000-0005-0000-0000-000011010000}"/>
    <cellStyle name="Normal 27 2" xfId="274" xr:uid="{00000000-0005-0000-0000-000012010000}"/>
    <cellStyle name="Normal 28" xfId="275" xr:uid="{00000000-0005-0000-0000-000013010000}"/>
    <cellStyle name="Normal 28 2" xfId="276" xr:uid="{00000000-0005-0000-0000-000014010000}"/>
    <cellStyle name="Normal 29" xfId="277" xr:uid="{00000000-0005-0000-0000-000015010000}"/>
    <cellStyle name="Normal 3" xfId="278" xr:uid="{00000000-0005-0000-0000-000016010000}"/>
    <cellStyle name="Normal 3 2" xfId="279" xr:uid="{00000000-0005-0000-0000-000017010000}"/>
    <cellStyle name="Normal 3 2 2" xfId="280" xr:uid="{00000000-0005-0000-0000-000018010000}"/>
    <cellStyle name="Normal 3 2 2 2" xfId="281" xr:uid="{00000000-0005-0000-0000-000019010000}"/>
    <cellStyle name="Normal 3 2 2 2 2" xfId="282" xr:uid="{00000000-0005-0000-0000-00001A010000}"/>
    <cellStyle name="Normal 3 2 2 3" xfId="283" xr:uid="{00000000-0005-0000-0000-00001B010000}"/>
    <cellStyle name="Normal 3 2 2 4" xfId="284" xr:uid="{00000000-0005-0000-0000-00001C010000}"/>
    <cellStyle name="Normal 3 2 2 5" xfId="285" xr:uid="{00000000-0005-0000-0000-00001D010000}"/>
    <cellStyle name="Normal 3 3" xfId="286" xr:uid="{00000000-0005-0000-0000-00001E010000}"/>
    <cellStyle name="Normal 3 3 2" xfId="287" xr:uid="{00000000-0005-0000-0000-00001F010000}"/>
    <cellStyle name="Normal 3 3 2 2" xfId="288" xr:uid="{00000000-0005-0000-0000-000020010000}"/>
    <cellStyle name="Normal 3 3 3" xfId="289" xr:uid="{00000000-0005-0000-0000-000021010000}"/>
    <cellStyle name="Normal 3 3 4" xfId="290" xr:uid="{00000000-0005-0000-0000-000022010000}"/>
    <cellStyle name="Normal 3 3 5" xfId="291" xr:uid="{00000000-0005-0000-0000-000023010000}"/>
    <cellStyle name="Normal 30" xfId="292" xr:uid="{00000000-0005-0000-0000-000024010000}"/>
    <cellStyle name="Normal 30 2" xfId="293" xr:uid="{00000000-0005-0000-0000-000025010000}"/>
    <cellStyle name="Normal 31" xfId="294" xr:uid="{00000000-0005-0000-0000-000026010000}"/>
    <cellStyle name="Normal 31 2" xfId="295" xr:uid="{00000000-0005-0000-0000-000027010000}"/>
    <cellStyle name="Normal 32" xfId="296" xr:uid="{00000000-0005-0000-0000-000028010000}"/>
    <cellStyle name="Normal 32 2" xfId="297" xr:uid="{00000000-0005-0000-0000-000029010000}"/>
    <cellStyle name="Normal 33" xfId="298" xr:uid="{00000000-0005-0000-0000-00002A010000}"/>
    <cellStyle name="Normal 33 2" xfId="299" xr:uid="{00000000-0005-0000-0000-00002B010000}"/>
    <cellStyle name="Normal 34" xfId="300" xr:uid="{00000000-0005-0000-0000-00002C010000}"/>
    <cellStyle name="Normal 34 2" xfId="301" xr:uid="{00000000-0005-0000-0000-00002D010000}"/>
    <cellStyle name="Normal 35" xfId="302" xr:uid="{00000000-0005-0000-0000-00002E010000}"/>
    <cellStyle name="Normal 35 2" xfId="303" xr:uid="{00000000-0005-0000-0000-00002F010000}"/>
    <cellStyle name="Normal 36" xfId="304" xr:uid="{00000000-0005-0000-0000-000030010000}"/>
    <cellStyle name="Normal 37" xfId="305" xr:uid="{00000000-0005-0000-0000-000031010000}"/>
    <cellStyle name="Normal 37 2" xfId="306" xr:uid="{00000000-0005-0000-0000-000032010000}"/>
    <cellStyle name="Normal 38" xfId="307" xr:uid="{00000000-0005-0000-0000-000033010000}"/>
    <cellStyle name="Normal 39" xfId="308" xr:uid="{00000000-0005-0000-0000-000034010000}"/>
    <cellStyle name="Normal 39 2" xfId="309" xr:uid="{00000000-0005-0000-0000-000035010000}"/>
    <cellStyle name="Normal 4" xfId="310" xr:uid="{00000000-0005-0000-0000-000036010000}"/>
    <cellStyle name="Normal 4 2" xfId="311" xr:uid="{00000000-0005-0000-0000-000037010000}"/>
    <cellStyle name="Normal 4 2 2" xfId="312" xr:uid="{00000000-0005-0000-0000-000038010000}"/>
    <cellStyle name="Normal 4 3" xfId="313" xr:uid="{00000000-0005-0000-0000-000039010000}"/>
    <cellStyle name="Normal 4 4" xfId="314" xr:uid="{00000000-0005-0000-0000-00003A010000}"/>
    <cellStyle name="Normal 40" xfId="315" xr:uid="{00000000-0005-0000-0000-00003B010000}"/>
    <cellStyle name="Normal 41" xfId="316" xr:uid="{00000000-0005-0000-0000-00003C010000}"/>
    <cellStyle name="Normal 41 2" xfId="317" xr:uid="{00000000-0005-0000-0000-00003D010000}"/>
    <cellStyle name="Normal 41 2 2" xfId="318" xr:uid="{00000000-0005-0000-0000-00003E010000}"/>
    <cellStyle name="Normal 41 2 2 2" xfId="319" xr:uid="{00000000-0005-0000-0000-00003F010000}"/>
    <cellStyle name="Normal 41 2 3" xfId="320" xr:uid="{00000000-0005-0000-0000-000040010000}"/>
    <cellStyle name="Normal 41 2 4" xfId="321" xr:uid="{00000000-0005-0000-0000-000041010000}"/>
    <cellStyle name="Normal 41 2 5" xfId="322" xr:uid="{00000000-0005-0000-0000-000042010000}"/>
    <cellStyle name="Normal 41 3" xfId="323" xr:uid="{00000000-0005-0000-0000-000043010000}"/>
    <cellStyle name="Normal 41 4" xfId="324" xr:uid="{00000000-0005-0000-0000-000044010000}"/>
    <cellStyle name="Normal 42" xfId="325" xr:uid="{00000000-0005-0000-0000-000045010000}"/>
    <cellStyle name="Normal 42 2" xfId="326" xr:uid="{00000000-0005-0000-0000-000046010000}"/>
    <cellStyle name="Normal 43" xfId="327" xr:uid="{00000000-0005-0000-0000-000047010000}"/>
    <cellStyle name="Normal 43 2" xfId="328" xr:uid="{00000000-0005-0000-0000-000048010000}"/>
    <cellStyle name="Normal 43 2 2" xfId="329" xr:uid="{00000000-0005-0000-0000-000049010000}"/>
    <cellStyle name="Normal 43 3" xfId="330" xr:uid="{00000000-0005-0000-0000-00004A010000}"/>
    <cellStyle name="Normal 43 4" xfId="331" xr:uid="{00000000-0005-0000-0000-00004B010000}"/>
    <cellStyle name="Normal 43 5" xfId="332" xr:uid="{00000000-0005-0000-0000-00004C010000}"/>
    <cellStyle name="Normal 44" xfId="333" xr:uid="{00000000-0005-0000-0000-00004D010000}"/>
    <cellStyle name="Normal 45" xfId="334" xr:uid="{00000000-0005-0000-0000-00004E010000}"/>
    <cellStyle name="Normal 46" xfId="335" xr:uid="{00000000-0005-0000-0000-00004F010000}"/>
    <cellStyle name="Normal 47" xfId="336" xr:uid="{00000000-0005-0000-0000-000050010000}"/>
    <cellStyle name="Normal 48" xfId="337" xr:uid="{00000000-0005-0000-0000-000051010000}"/>
    <cellStyle name="Normal 49" xfId="338" xr:uid="{00000000-0005-0000-0000-000052010000}"/>
    <cellStyle name="Normal 5" xfId="339" xr:uid="{00000000-0005-0000-0000-000053010000}"/>
    <cellStyle name="Normal 5 2" xfId="340" xr:uid="{00000000-0005-0000-0000-000054010000}"/>
    <cellStyle name="Normal 5 3" xfId="341" xr:uid="{00000000-0005-0000-0000-000055010000}"/>
    <cellStyle name="Normal 50" xfId="342" xr:uid="{00000000-0005-0000-0000-000056010000}"/>
    <cellStyle name="Normal 51" xfId="343" xr:uid="{00000000-0005-0000-0000-000057010000}"/>
    <cellStyle name="Normal 52" xfId="344" xr:uid="{00000000-0005-0000-0000-000058010000}"/>
    <cellStyle name="Normal 53" xfId="345" xr:uid="{00000000-0005-0000-0000-000059010000}"/>
    <cellStyle name="Normal 54" xfId="346" xr:uid="{00000000-0005-0000-0000-00005A010000}"/>
    <cellStyle name="Normal 55" xfId="347" xr:uid="{00000000-0005-0000-0000-00005B010000}"/>
    <cellStyle name="Normal 56" xfId="348" xr:uid="{00000000-0005-0000-0000-00005C010000}"/>
    <cellStyle name="Normal 6" xfId="349" xr:uid="{00000000-0005-0000-0000-00005D010000}"/>
    <cellStyle name="Normal 6 2" xfId="350" xr:uid="{00000000-0005-0000-0000-00005E010000}"/>
    <cellStyle name="Normal 6 2 2" xfId="351" xr:uid="{00000000-0005-0000-0000-00005F010000}"/>
    <cellStyle name="Normal 6 3" xfId="352" xr:uid="{00000000-0005-0000-0000-000060010000}"/>
    <cellStyle name="Normal 7" xfId="353" xr:uid="{00000000-0005-0000-0000-000061010000}"/>
    <cellStyle name="Normal 7 2" xfId="354" xr:uid="{00000000-0005-0000-0000-000062010000}"/>
    <cellStyle name="Normal 7 2 2" xfId="355" xr:uid="{00000000-0005-0000-0000-000063010000}"/>
    <cellStyle name="Normal 7 2 2 2" xfId="356" xr:uid="{00000000-0005-0000-0000-000064010000}"/>
    <cellStyle name="Normal 7 2 3" xfId="357" xr:uid="{00000000-0005-0000-0000-000065010000}"/>
    <cellStyle name="Normal 7 2 4" xfId="358" xr:uid="{00000000-0005-0000-0000-000066010000}"/>
    <cellStyle name="Normal 7 2 5" xfId="359" xr:uid="{00000000-0005-0000-0000-000067010000}"/>
    <cellStyle name="Normal 7 3" xfId="360" xr:uid="{00000000-0005-0000-0000-000068010000}"/>
    <cellStyle name="Normal 8" xfId="361" xr:uid="{00000000-0005-0000-0000-000069010000}"/>
    <cellStyle name="Normal 8 2" xfId="362" xr:uid="{00000000-0005-0000-0000-00006A010000}"/>
    <cellStyle name="Normal 8 2 2" xfId="363" xr:uid="{00000000-0005-0000-0000-00006B010000}"/>
    <cellStyle name="Normal 8 2 2 2" xfId="364" xr:uid="{00000000-0005-0000-0000-00006C010000}"/>
    <cellStyle name="Normal 8 2 3" xfId="365" xr:uid="{00000000-0005-0000-0000-00006D010000}"/>
    <cellStyle name="Normal 8 3" xfId="366" xr:uid="{00000000-0005-0000-0000-00006E010000}"/>
    <cellStyle name="Normal 8 3 2" xfId="367" xr:uid="{00000000-0005-0000-0000-00006F010000}"/>
    <cellStyle name="Normal 8 4" xfId="368" xr:uid="{00000000-0005-0000-0000-000070010000}"/>
    <cellStyle name="Normal 8 5" xfId="369" xr:uid="{00000000-0005-0000-0000-000071010000}"/>
    <cellStyle name="Normal 8 6" xfId="370" xr:uid="{00000000-0005-0000-0000-000072010000}"/>
    <cellStyle name="Normal 9" xfId="371" xr:uid="{00000000-0005-0000-0000-000073010000}"/>
    <cellStyle name="Normal 9 2" xfId="372" xr:uid="{00000000-0005-0000-0000-000074010000}"/>
    <cellStyle name="Normal 9 3" xfId="373" xr:uid="{00000000-0005-0000-0000-000075010000}"/>
    <cellStyle name="Normal 9 3 2" xfId="374" xr:uid="{00000000-0005-0000-0000-000076010000}"/>
    <cellStyle name="Normal 9 4" xfId="375" xr:uid="{00000000-0005-0000-0000-000077010000}"/>
    <cellStyle name="Normal 9 5" xfId="376" xr:uid="{00000000-0005-0000-0000-000078010000}"/>
    <cellStyle name="Normal 9 6" xfId="377" xr:uid="{00000000-0005-0000-0000-000079010000}"/>
    <cellStyle name="Percent 10" xfId="378" xr:uid="{00000000-0005-0000-0000-00007A010000}"/>
    <cellStyle name="Percent 11" xfId="379" xr:uid="{00000000-0005-0000-0000-00007B010000}"/>
    <cellStyle name="Percent 12" xfId="380" xr:uid="{00000000-0005-0000-0000-00007C010000}"/>
    <cellStyle name="Percent 13" xfId="381" xr:uid="{00000000-0005-0000-0000-00007D010000}"/>
    <cellStyle name="Percent 2" xfId="382" xr:uid="{00000000-0005-0000-0000-00007E010000}"/>
    <cellStyle name="Percent 2 2" xfId="383" xr:uid="{00000000-0005-0000-0000-00007F010000}"/>
    <cellStyle name="Percent 3" xfId="384" xr:uid="{00000000-0005-0000-0000-000080010000}"/>
    <cellStyle name="Percent 3 2" xfId="385" xr:uid="{00000000-0005-0000-0000-000081010000}"/>
    <cellStyle name="Percent 3 2 2" xfId="386" xr:uid="{00000000-0005-0000-0000-000082010000}"/>
    <cellStyle name="Percent 3 2 2 2" xfId="387" xr:uid="{00000000-0005-0000-0000-000083010000}"/>
    <cellStyle name="Percent 3 2 3" xfId="388" xr:uid="{00000000-0005-0000-0000-000084010000}"/>
    <cellStyle name="Percent 3 2 4" xfId="389" xr:uid="{00000000-0005-0000-0000-000085010000}"/>
    <cellStyle name="Percent 3 2 5" xfId="390" xr:uid="{00000000-0005-0000-0000-000086010000}"/>
    <cellStyle name="Percent 3 3" xfId="391" xr:uid="{00000000-0005-0000-0000-000087010000}"/>
    <cellStyle name="Percent 3 3 2" xfId="392" xr:uid="{00000000-0005-0000-0000-000088010000}"/>
    <cellStyle name="Percent 3 4" xfId="393" xr:uid="{00000000-0005-0000-0000-000089010000}"/>
    <cellStyle name="Percent 3 5" xfId="394" xr:uid="{00000000-0005-0000-0000-00008A010000}"/>
    <cellStyle name="Percent 3 6" xfId="395" xr:uid="{00000000-0005-0000-0000-00008B010000}"/>
    <cellStyle name="Percent 4" xfId="396" xr:uid="{00000000-0005-0000-0000-00008C010000}"/>
    <cellStyle name="Percent 4 2" xfId="397" xr:uid="{00000000-0005-0000-0000-00008D010000}"/>
    <cellStyle name="Percent 4 2 2" xfId="398" xr:uid="{00000000-0005-0000-0000-00008E010000}"/>
    <cellStyle name="Percent 4 3" xfId="399" xr:uid="{00000000-0005-0000-0000-00008F010000}"/>
    <cellStyle name="Percent 4 4" xfId="400" xr:uid="{00000000-0005-0000-0000-000090010000}"/>
    <cellStyle name="Percent 4 5" xfId="401" xr:uid="{00000000-0005-0000-0000-000091010000}"/>
    <cellStyle name="Percent 5" xfId="402" xr:uid="{00000000-0005-0000-0000-000092010000}"/>
    <cellStyle name="Percent 5 2" xfId="403" xr:uid="{00000000-0005-0000-0000-000093010000}"/>
    <cellStyle name="Percent 5 3" xfId="404" xr:uid="{00000000-0005-0000-0000-000094010000}"/>
    <cellStyle name="Percent 6" xfId="405" xr:uid="{00000000-0005-0000-0000-000095010000}"/>
    <cellStyle name="Percent 7" xfId="406" xr:uid="{00000000-0005-0000-0000-000096010000}"/>
    <cellStyle name="Percent 8" xfId="407" xr:uid="{00000000-0005-0000-0000-000097010000}"/>
    <cellStyle name="Percent 9" xfId="408" xr:uid="{00000000-0005-0000-0000-00009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externalLink" Target="externalLinks/externalLink2.xml" /><Relationship Id="rId7" Type="http://schemas.openxmlformats.org/officeDocument/2006/relationships/sharedStrings" Target="sharedStrings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3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B.%20BAG.%20KEUANGAN_BAG.%20UMUM/File%20Renja/SUB.%20BAG.%20KEUANGAN_BAG.%20UMUM/File%20Penting%20Bag.%20Umum/lap%20keuangan%20setdako_2013/1.20.00%20PPKD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iwulan%20I/titi%20FB/SUB.%20BAG.%20KEUANGAN_BAG.%20UMUM/File%20Renja/SUB.%20BAG.%20KEUANGAN_BAG.%20UMUM/File%20Penting%20Bag.%20Umum/lap%20keuangan%20setdako_2013/1.01.01%20Dinas%20Pendidikan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Bacukiki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an"/>
      <sheetName val="perhit"/>
      <sheetName val="gaji"/>
      <sheetName val="Sheet1"/>
    </sheetNames>
    <sheetDataSet>
      <sheetData sheetId="0">
        <row r="138">
          <cell r="AI138" t="str">
            <v>4.1.1</v>
          </cell>
          <cell r="AJ138" t="str">
            <v>4.1.2</v>
          </cell>
          <cell r="AK138" t="str">
            <v>4.1.3</v>
          </cell>
          <cell r="AL138" t="str">
            <v>4.1.4</v>
          </cell>
          <cell r="AM138" t="str">
            <v>5.1.2.01</v>
          </cell>
          <cell r="AN138" t="str">
            <v>5.1.4.01</v>
          </cell>
          <cell r="AO138" t="str">
            <v>5.1.4.02</v>
          </cell>
          <cell r="AP138" t="str">
            <v>5.1.4.03</v>
          </cell>
          <cell r="AQ138" t="str">
            <v>5.1.4.04</v>
          </cell>
          <cell r="AR138" t="str">
            <v>5.1.4.05</v>
          </cell>
          <cell r="AS138" t="str">
            <v>5.1.4.06</v>
          </cell>
          <cell r="AT138" t="str">
            <v>5.1.5.01</v>
          </cell>
          <cell r="AU138" t="str">
            <v>5.1.5.02</v>
          </cell>
          <cell r="AV138" t="str">
            <v>5.1.5.03</v>
          </cell>
          <cell r="AW138" t="str">
            <v>5.1.7.05</v>
          </cell>
          <cell r="AX138" t="str">
            <v>5.1.8.01</v>
          </cell>
          <cell r="AY138" t="str">
            <v>5.2.1.05</v>
          </cell>
          <cell r="AZ138" t="str">
            <v>5.2.1.05.</v>
          </cell>
          <cell r="BA138" t="str">
            <v>5.2.2.01</v>
          </cell>
          <cell r="BB138" t="str">
            <v>5.2.2.02</v>
          </cell>
          <cell r="BC138" t="str">
            <v>5.2.2.03</v>
          </cell>
          <cell r="BD138" t="str">
            <v>5.2.2.04</v>
          </cell>
          <cell r="BE138" t="str">
            <v>5.2.2.05</v>
          </cell>
          <cell r="BF138" t="str">
            <v>5.2.2.06</v>
          </cell>
          <cell r="BG138" t="str">
            <v>5.2.2.07</v>
          </cell>
          <cell r="BH138" t="str">
            <v>5.2.2.08</v>
          </cell>
          <cell r="BI138" t="str">
            <v>5.2.2.09</v>
          </cell>
          <cell r="BJ138" t="str">
            <v>5.2.2.10</v>
          </cell>
          <cell r="BK138" t="str">
            <v>5.2.2.11</v>
          </cell>
          <cell r="BL138" t="str">
            <v>5.2.2.12</v>
          </cell>
          <cell r="BM138" t="str">
            <v>5.2.2.13</v>
          </cell>
          <cell r="BN138" t="str">
            <v>5.2.2.14</v>
          </cell>
          <cell r="BO138" t="str">
            <v>5.2.2.15</v>
          </cell>
          <cell r="BP138" t="str">
            <v>5.2.2.16</v>
          </cell>
          <cell r="BQ138" t="str">
            <v>5.2.2.17</v>
          </cell>
          <cell r="BR138" t="str">
            <v>5.2.2.18</v>
          </cell>
          <cell r="BS138" t="str">
            <v>5.2.2.19</v>
          </cell>
          <cell r="BT138" t="str">
            <v>5.2.2.19.</v>
          </cell>
          <cell r="BU138" t="str">
            <v>5.2.2.20</v>
          </cell>
          <cell r="BV138" t="str">
            <v>5.2.2.21</v>
          </cell>
          <cell r="BW138" t="str">
            <v>5.2.2.22</v>
          </cell>
          <cell r="BX138" t="str">
            <v>5.2.2.23</v>
          </cell>
          <cell r="BY138" t="str">
            <v>5.2.2.24</v>
          </cell>
          <cell r="BZ138" t="str">
            <v>5.2.3.01</v>
          </cell>
          <cell r="CA138" t="str">
            <v>5.2.3.02</v>
          </cell>
          <cell r="CB138" t="str">
            <v>5.2.3.03</v>
          </cell>
          <cell r="CC138" t="str">
            <v>5.2.3.04</v>
          </cell>
          <cell r="CD138" t="str">
            <v>5.2.3.05</v>
          </cell>
          <cell r="CE138" t="str">
            <v>5.2.3.06</v>
          </cell>
          <cell r="CF138" t="str">
            <v>5.2.3.07</v>
          </cell>
          <cell r="CG138" t="str">
            <v>5.2.3.08</v>
          </cell>
          <cell r="CH138" t="str">
            <v>5.2.3.09</v>
          </cell>
          <cell r="CI138" t="str">
            <v>5.2.3.10</v>
          </cell>
          <cell r="CJ138" t="str">
            <v>5.2.3.11</v>
          </cell>
          <cell r="CK138" t="str">
            <v>5.2.3.12</v>
          </cell>
          <cell r="CL138" t="str">
            <v>5.2.3.13</v>
          </cell>
          <cell r="CM138" t="str">
            <v>5.2.3.14</v>
          </cell>
          <cell r="CN138" t="str">
            <v>5.2.3.15</v>
          </cell>
          <cell r="CO138" t="str">
            <v>5.2.3.16</v>
          </cell>
          <cell r="CP138" t="str">
            <v>5.2.3.17</v>
          </cell>
          <cell r="CQ138" t="str">
            <v>5.2.3.18</v>
          </cell>
          <cell r="CR138" t="str">
            <v>5.2.3.19</v>
          </cell>
          <cell r="CS138" t="str">
            <v>5.2.3.20</v>
          </cell>
          <cell r="CT138" t="str">
            <v>5.2.3.21</v>
          </cell>
          <cell r="CU138" t="str">
            <v>5.2.3.22</v>
          </cell>
          <cell r="CV138" t="str">
            <v>5.2.3.23</v>
          </cell>
          <cell r="CW138" t="str">
            <v>5.2.3.24</v>
          </cell>
          <cell r="CX138" t="str">
            <v>5.2.3.25</v>
          </cell>
          <cell r="CY138" t="str">
            <v>5.2.3.26</v>
          </cell>
          <cell r="CZ138" t="str">
            <v>5.2.3.27</v>
          </cell>
          <cell r="DA138" t="str">
            <v>6.1.1</v>
          </cell>
          <cell r="DB138" t="str">
            <v>6.1.4</v>
          </cell>
          <cell r="DC138" t="str">
            <v>6.1.5</v>
          </cell>
          <cell r="DD138" t="str">
            <v>6.1.6</v>
          </cell>
          <cell r="DE138" t="str">
            <v>6.2.2</v>
          </cell>
          <cell r="DF138" t="str">
            <v>6.2.3</v>
          </cell>
          <cell r="DG138" t="str">
            <v>6.2.4</v>
          </cell>
          <cell r="DH138" t="str">
            <v>6.2.5</v>
          </cell>
        </row>
        <row r="139"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4950000000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1300000000</v>
          </cell>
          <cell r="AS139">
            <v>20000000</v>
          </cell>
          <cell r="AT139">
            <v>0</v>
          </cell>
          <cell r="AU139">
            <v>0</v>
          </cell>
          <cell r="AV139">
            <v>434350000</v>
          </cell>
          <cell r="AW139">
            <v>514965012</v>
          </cell>
          <cell r="AX139">
            <v>450000000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1319748458.45</v>
          </cell>
          <cell r="DB139">
            <v>42500000000</v>
          </cell>
          <cell r="DC139">
            <v>250000000</v>
          </cell>
          <cell r="DD139">
            <v>390000000</v>
          </cell>
          <cell r="DE139">
            <v>1000000000</v>
          </cell>
          <cell r="DF139">
            <v>73567849935</v>
          </cell>
          <cell r="DG139">
            <v>250000000</v>
          </cell>
          <cell r="DH139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an"/>
      <sheetName val="perhit"/>
      <sheetName val="gaji"/>
      <sheetName val="Sheet1"/>
      <sheetName val="1.01.01 Dinas Pendidik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PRINT"/>
      <sheetName val="DATAPRINT 2"/>
      <sheetName val="RUMUS"/>
      <sheetName val="LINE"/>
    </sheetNames>
    <sheetDataSet>
      <sheetData sheetId="0"/>
      <sheetData sheetId="1" refreshError="1"/>
      <sheetData sheetId="2">
        <row r="6">
          <cell r="F6" t="str">
            <v>Penyediaan Jasa Surat Menyurat</v>
          </cell>
          <cell r="G6" t="str">
            <v>1.20.09.01.01.</v>
          </cell>
          <cell r="H6" t="str">
            <v>01</v>
          </cell>
          <cell r="I6" t="str">
            <v>01</v>
          </cell>
          <cell r="P6" t="str">
            <v>5.2.1.01.01</v>
          </cell>
          <cell r="Q6" t="str">
            <v>Honorarium Panitia Pelaksana Kegiatan</v>
          </cell>
        </row>
        <row r="7">
          <cell r="F7" t="str">
            <v>Penyediaan Jasa Komunikasi, sumber daya air dan listrik</v>
          </cell>
          <cell r="G7" t="str">
            <v>1.20.09.01.02.</v>
          </cell>
          <cell r="H7" t="str">
            <v>01</v>
          </cell>
          <cell r="I7" t="str">
            <v>02</v>
          </cell>
          <cell r="P7" t="str">
            <v>5.2.1.01.03</v>
          </cell>
          <cell r="Q7" t="str">
            <v>Honorarium Bendahara dan Pembantu Bendahara</v>
          </cell>
        </row>
        <row r="8">
          <cell r="F8" t="str">
            <v>Penyediaan Jasa Peralatan dan perlengkapan kantor</v>
          </cell>
          <cell r="G8" t="str">
            <v>1.20.09.01.03.</v>
          </cell>
          <cell r="H8" t="str">
            <v>01</v>
          </cell>
          <cell r="I8" t="str">
            <v>03</v>
          </cell>
          <cell r="P8" t="str">
            <v>5.2.1.01.04</v>
          </cell>
          <cell r="Q8" t="str">
            <v>Honorarium Pengurus Barang</v>
          </cell>
        </row>
        <row r="9">
          <cell r="F9" t="str">
            <v>Penyediaan jasa pemeliharaan dan perizinan kendaraan dinas/operasional</v>
          </cell>
          <cell r="G9" t="str">
            <v>1.20.09.01.06.</v>
          </cell>
          <cell r="H9" t="str">
            <v>01</v>
          </cell>
          <cell r="I9" t="str">
            <v>06</v>
          </cell>
          <cell r="P9" t="str">
            <v>5.2.1.01.05</v>
          </cell>
          <cell r="Q9" t="str">
            <v>Honorarium Pejabat Penatausahaan Keuangan</v>
          </cell>
        </row>
        <row r="10">
          <cell r="F10" t="str">
            <v>Penyediaan Jasa Administrasi Keuangan</v>
          </cell>
          <cell r="G10" t="str">
            <v>1.20.09.01.07.</v>
          </cell>
          <cell r="H10" t="str">
            <v>01</v>
          </cell>
          <cell r="I10" t="str">
            <v>07</v>
          </cell>
          <cell r="P10" t="str">
            <v>5.2.1.01.06</v>
          </cell>
          <cell r="Q10" t="str">
            <v>Honorarium Pejabat Pelaksana Teknis Kegiatan</v>
          </cell>
        </row>
        <row r="11">
          <cell r="F11" t="str">
            <v>Penyediaan Jasa Kebersihan Kantor</v>
          </cell>
          <cell r="G11" t="str">
            <v>1.20.09.01.08.</v>
          </cell>
          <cell r="H11" t="str">
            <v>01</v>
          </cell>
          <cell r="I11" t="str">
            <v>08</v>
          </cell>
          <cell r="P11" t="str">
            <v>5.2.1.02.01</v>
          </cell>
          <cell r="Q11" t="str">
            <v>Honorarium Tenaga Ahli/Instruktur/Narasumber</v>
          </cell>
        </row>
        <row r="12">
          <cell r="F12" t="str">
            <v>Penyediaan Jasa Perbaikan Peralatan Kerja</v>
          </cell>
          <cell r="G12" t="str">
            <v>1.20.09.01.09.</v>
          </cell>
          <cell r="H12" t="str">
            <v>01</v>
          </cell>
          <cell r="I12" t="str">
            <v>09</v>
          </cell>
          <cell r="P12" t="str">
            <v>5.2.1.02.02</v>
          </cell>
          <cell r="Q12" t="str">
            <v>Honorarium Pegawai Honorer/tidak tetap</v>
          </cell>
        </row>
        <row r="13">
          <cell r="F13" t="str">
            <v>Penyediaan Komponen Instalasi Listrik/penerangan bangunan kantor</v>
          </cell>
          <cell r="G13" t="str">
            <v>1.20.09.01.12.</v>
          </cell>
          <cell r="H13" t="str">
            <v>01</v>
          </cell>
          <cell r="I13" t="str">
            <v>12</v>
          </cell>
          <cell r="P13" t="str">
            <v>5.2.1.02.03</v>
          </cell>
          <cell r="Q13" t="str">
            <v>Honorarium Tenaga Kerja</v>
          </cell>
        </row>
        <row r="14">
          <cell r="F14" t="str">
            <v>Penyediaan peralatan dan perlengkapan kantor</v>
          </cell>
          <cell r="G14" t="str">
            <v>1.20.09.01.13.</v>
          </cell>
          <cell r="H14" t="str">
            <v>01</v>
          </cell>
          <cell r="I14" t="str">
            <v>13</v>
          </cell>
          <cell r="P14" t="str">
            <v>5.2.2.01.01</v>
          </cell>
          <cell r="Q14" t="str">
            <v>Belanja Alat Tulis Kantor</v>
          </cell>
        </row>
        <row r="15">
          <cell r="F15" t="str">
            <v>Penyediaan Bahan Bacaan dan peraturan perundang-undangan</v>
          </cell>
          <cell r="G15" t="str">
            <v>1.20.09.01.15.</v>
          </cell>
          <cell r="H15" t="str">
            <v>01</v>
          </cell>
          <cell r="I15" t="str">
            <v>15</v>
          </cell>
          <cell r="P15" t="str">
            <v>5.2.2.01.03</v>
          </cell>
          <cell r="Q15" t="str">
            <v>Belanja Alat Listrik dan Elektronik (lampu pijar, battery kering)</v>
          </cell>
        </row>
        <row r="16">
          <cell r="F16" t="str">
            <v>Penyediaan Bahan Logistik Kantor</v>
          </cell>
          <cell r="G16" t="str">
            <v>1.20.09.01.16.</v>
          </cell>
          <cell r="H16" t="str">
            <v>01</v>
          </cell>
          <cell r="I16" t="str">
            <v>16</v>
          </cell>
          <cell r="P16" t="str">
            <v>5.2.2.01.04</v>
          </cell>
          <cell r="Q16" t="str">
            <v>Belanja Perangko, Materai dan Benda Pos Lainnya</v>
          </cell>
        </row>
        <row r="17">
          <cell r="F17" t="str">
            <v>Rapat - Rapat Koordinasi dan konsultasi ke luar daerah</v>
          </cell>
          <cell r="G17" t="str">
            <v>1.20.09.01.18.</v>
          </cell>
          <cell r="H17" t="str">
            <v>01</v>
          </cell>
          <cell r="I17" t="str">
            <v>18</v>
          </cell>
          <cell r="P17" t="str">
            <v>5.2.2.01.05</v>
          </cell>
          <cell r="Q17" t="str">
            <v>Belanja Peralatan Kebersihan dan Bahan Pembersiah</v>
          </cell>
        </row>
        <row r="18">
          <cell r="F18" t="str">
            <v>Pembangunan gedung kantor</v>
          </cell>
          <cell r="G18" t="str">
            <v>1.20.09.02.03.</v>
          </cell>
          <cell r="H18" t="str">
            <v>02</v>
          </cell>
          <cell r="I18" t="str">
            <v>03</v>
          </cell>
          <cell r="P18" t="str">
            <v>5.2.2.01.09</v>
          </cell>
          <cell r="Q18" t="str">
            <v>Belanja Cuci Cetak Film, Kaset dan Video</v>
          </cell>
        </row>
        <row r="19">
          <cell r="F19" t="str">
            <v>Pengadaan perlengkapan gedung kantor</v>
          </cell>
          <cell r="G19" t="str">
            <v>1.20.09.02.07.</v>
          </cell>
          <cell r="H19" t="str">
            <v>02</v>
          </cell>
          <cell r="I19" t="str">
            <v>07</v>
          </cell>
          <cell r="P19" t="str">
            <v>5.2.2.01.11</v>
          </cell>
          <cell r="Q19" t="str">
            <v>Belanja Spanduk dan Umbul-Umbul</v>
          </cell>
        </row>
        <row r="20">
          <cell r="F20" t="str">
            <v>Pemeliharaan rutin/berkala gedung kantor</v>
          </cell>
          <cell r="G20" t="str">
            <v>1.20.09.02.02.</v>
          </cell>
          <cell r="H20" t="str">
            <v>02</v>
          </cell>
          <cell r="I20" t="str">
            <v>02</v>
          </cell>
          <cell r="P20" t="str">
            <v>5.2.2.01.14</v>
          </cell>
          <cell r="Q20" t="str">
            <v>Belanja Transportasi</v>
          </cell>
        </row>
        <row r="21">
          <cell r="F21" t="str">
            <v>Pemeliharaan Rutin/Berkala Mobil Jabatan</v>
          </cell>
          <cell r="G21" t="str">
            <v>1.20.09.02.23.</v>
          </cell>
          <cell r="H21" t="str">
            <v>02</v>
          </cell>
          <cell r="I21" t="str">
            <v>23</v>
          </cell>
          <cell r="P21" t="str">
            <v>5.2.2.03.01</v>
          </cell>
          <cell r="Q21" t="str">
            <v>Belanja Telepon</v>
          </cell>
        </row>
        <row r="22">
          <cell r="F22" t="str">
            <v>Pemeliharaan Rutin/Berkala Kendaraan dinas/operasional</v>
          </cell>
          <cell r="G22" t="str">
            <v>1.20.09.02.24.</v>
          </cell>
          <cell r="H22" t="str">
            <v>02</v>
          </cell>
          <cell r="I22" t="str">
            <v>24</v>
          </cell>
          <cell r="P22" t="str">
            <v>5.2.2.03.02</v>
          </cell>
          <cell r="Q22" t="str">
            <v>Belanja Air</v>
          </cell>
        </row>
        <row r="23">
          <cell r="F23" t="str">
            <v>Pemeliharaan rutin/berkala mebeleur</v>
          </cell>
          <cell r="G23" t="str">
            <v>1.20.09.02.29.</v>
          </cell>
          <cell r="H23" t="str">
            <v>02</v>
          </cell>
          <cell r="I23" t="str">
            <v>29</v>
          </cell>
          <cell r="P23" t="str">
            <v>5.2.2.03.03</v>
          </cell>
          <cell r="Q23" t="str">
            <v>Belanja Listrik</v>
          </cell>
        </row>
        <row r="24">
          <cell r="F24" t="str">
            <v>Pembangunan Gedung Kantor (Lanjutan Tahun 2010)</v>
          </cell>
          <cell r="G24" t="str">
            <v>1.20.09.02.172.</v>
          </cell>
          <cell r="H24" t="str">
            <v>02</v>
          </cell>
          <cell r="I24" t="str">
            <v>172</v>
          </cell>
          <cell r="P24" t="str">
            <v>5.2.2.03.05</v>
          </cell>
          <cell r="Q24" t="str">
            <v>Belanja Surat Kabar/Majalah</v>
          </cell>
        </row>
        <row r="25">
          <cell r="F25" t="str">
            <v>Rehabilitasi Sedang / Berat Gedung Kantor (Lanjutan Tahun 2010)</v>
          </cell>
          <cell r="G25" t="str">
            <v>1.20.09.02.173.</v>
          </cell>
          <cell r="H25" t="str">
            <v>02</v>
          </cell>
          <cell r="I25" t="str">
            <v>173</v>
          </cell>
          <cell r="P25" t="str">
            <v>5.2.2.05.01</v>
          </cell>
          <cell r="Q25" t="str">
            <v>Belanja Jasa Service</v>
          </cell>
        </row>
        <row r="26">
          <cell r="F26" t="str">
            <v>Pembangunan Kantor Camat Bacukiki (Lanjutan Tahun 2010)</v>
          </cell>
          <cell r="G26" t="str">
            <v>1.20.09.02.176.</v>
          </cell>
          <cell r="H26" t="str">
            <v>02</v>
          </cell>
          <cell r="I26" t="str">
            <v>176</v>
          </cell>
          <cell r="P26" t="str">
            <v>5.2.2.05.02</v>
          </cell>
          <cell r="Q26" t="str">
            <v>Belanja Penggantian Suku Cadang</v>
          </cell>
        </row>
        <row r="27">
          <cell r="F27" t="str">
            <v>Pendidikan dan Pelatihan Formal</v>
          </cell>
          <cell r="G27" t="str">
            <v>1.20.09.05.01.</v>
          </cell>
          <cell r="H27" t="str">
            <v>05</v>
          </cell>
          <cell r="I27" t="str">
            <v>01</v>
          </cell>
          <cell r="P27" t="str">
            <v>5.2.2.05.03</v>
          </cell>
          <cell r="Q27" t="str">
            <v>Belanja Bahan Bakar Minyak/Gas dan Pelumnas</v>
          </cell>
        </row>
        <row r="28">
          <cell r="F28" t="str">
            <v>Penyusunan laporan capaian kinerja dan ikhtisar realisasi kinerja SKPD</v>
          </cell>
          <cell r="G28" t="str">
            <v>1.20.09.06.01.</v>
          </cell>
          <cell r="H28" t="str">
            <v>06</v>
          </cell>
          <cell r="I28" t="str">
            <v>01</v>
          </cell>
          <cell r="P28" t="str">
            <v>5.2.2.05.05</v>
          </cell>
          <cell r="Q28" t="str">
            <v>Belanja Surat Tanda Nomor Kendaraan</v>
          </cell>
        </row>
        <row r="29">
          <cell r="F29" t="str">
            <v>Penyusunan laporan keuangan semesteran</v>
          </cell>
          <cell r="G29" t="str">
            <v>1.20.09.06.02.</v>
          </cell>
          <cell r="H29" t="str">
            <v>06</v>
          </cell>
          <cell r="I29" t="str">
            <v>02</v>
          </cell>
          <cell r="P29" t="str">
            <v>5.2.2.06.01</v>
          </cell>
          <cell r="Q29" t="str">
            <v>Belanja Cetak</v>
          </cell>
        </row>
        <row r="30">
          <cell r="F30" t="str">
            <v>Penyusunan pelaporan keuangan akhir tahun</v>
          </cell>
          <cell r="G30" t="str">
            <v>1.20.09.06.04.</v>
          </cell>
          <cell r="H30" t="str">
            <v>06</v>
          </cell>
          <cell r="I30" t="str">
            <v>04</v>
          </cell>
          <cell r="P30" t="str">
            <v>5.2.2.06.02</v>
          </cell>
          <cell r="Q30" t="str">
            <v>Belanja Pengandaan</v>
          </cell>
        </row>
        <row r="31">
          <cell r="F31" t="str">
            <v>Penyusunan Anggaran SKPD</v>
          </cell>
          <cell r="G31" t="str">
            <v>1.20.09.06.06.</v>
          </cell>
          <cell r="H31" t="str">
            <v>06</v>
          </cell>
          <cell r="I31" t="str">
            <v>06</v>
          </cell>
          <cell r="P31" t="str">
            <v>5.2.2.07.02</v>
          </cell>
          <cell r="Q31" t="str">
            <v>Belanja Sewa Gedung/Kantor/Tempat</v>
          </cell>
        </row>
        <row r="32">
          <cell r="F32" t="str">
            <v>Pembentukan unit khusus penanganan pengaduan masyarakat</v>
          </cell>
          <cell r="G32" t="str">
            <v>1.20.09.24.01.</v>
          </cell>
          <cell r="H32" t="str">
            <v>24</v>
          </cell>
          <cell r="I32" t="str">
            <v>01</v>
          </cell>
          <cell r="P32" t="str">
            <v>5.2.2.10.05</v>
          </cell>
          <cell r="Q32" t="str">
            <v>Belanja Sewa Tenda</v>
          </cell>
        </row>
        <row r="33">
          <cell r="F33" t="str">
            <v>Pembinaan imtag dan organisasi kemasyarakatan</v>
          </cell>
          <cell r="G33" t="str">
            <v>1.20.09.24.03.</v>
          </cell>
          <cell r="H33" t="str">
            <v>24</v>
          </cell>
          <cell r="I33" t="str">
            <v>03</v>
          </cell>
          <cell r="P33" t="str">
            <v>5.2.2.11.01</v>
          </cell>
          <cell r="Q33" t="str">
            <v>Belanja Makanan dan Minuman Harian Pegawai</v>
          </cell>
        </row>
        <row r="34">
          <cell r="F34" t="str">
            <v>Peningkatan pelayanan terpadu masyarakat tingkat RW/RT</v>
          </cell>
          <cell r="G34" t="str">
            <v>1.20.09.24.04.</v>
          </cell>
          <cell r="H34" t="str">
            <v>24</v>
          </cell>
          <cell r="I34" t="str">
            <v>04</v>
          </cell>
          <cell r="P34" t="str">
            <v>5.2.2.11.02</v>
          </cell>
          <cell r="Q34" t="str">
            <v>Belanja Makanan dan Minuman Rapat</v>
          </cell>
        </row>
        <row r="35">
          <cell r="F35" t="str">
            <v>Intensifikasi penagihan PBB</v>
          </cell>
          <cell r="G35" t="str">
            <v>1.20.09.24.05.</v>
          </cell>
          <cell r="H35" t="str">
            <v>24</v>
          </cell>
          <cell r="I35" t="str">
            <v>05</v>
          </cell>
          <cell r="P35" t="str">
            <v>5.2.2.13.01</v>
          </cell>
          <cell r="Q35" t="str">
            <v>Belanja Pakaian Kerja Lapangan</v>
          </cell>
        </row>
        <row r="36">
          <cell r="F36" t="str">
            <v>Fasilitasi musrembang kecamatan</v>
          </cell>
          <cell r="G36" t="str">
            <v>1.20.09.24.06.</v>
          </cell>
          <cell r="H36" t="str">
            <v>24</v>
          </cell>
          <cell r="I36" t="str">
            <v>06</v>
          </cell>
          <cell r="P36" t="str">
            <v>5.2.2.15.02</v>
          </cell>
          <cell r="Q36" t="str">
            <v>Belanja Perjalanan Dinas Luar Daerah</v>
          </cell>
        </row>
        <row r="37">
          <cell r="P37" t="str">
            <v>5.2.2.18.03</v>
          </cell>
          <cell r="Q37" t="str">
            <v>Belanja Pemeliharaan Gedung Kantor</v>
          </cell>
        </row>
        <row r="38">
          <cell r="P38" t="str">
            <v>5.2.2.18.07</v>
          </cell>
          <cell r="Q38" t="str">
            <v>Belanja Pemeliharaan Peralatan Kantor</v>
          </cell>
        </row>
        <row r="39">
          <cell r="P39" t="str">
            <v>5.2.2.22.03</v>
          </cell>
          <cell r="Q39" t="str">
            <v>Belanja Bimbingan Teknis</v>
          </cell>
        </row>
        <row r="40">
          <cell r="P40" t="str">
            <v>5.2.3.09.07</v>
          </cell>
          <cell r="Q40" t="str">
            <v>Belanja Modal Pengadaan Mesin Rumput</v>
          </cell>
        </row>
        <row r="41">
          <cell r="P41" t="str">
            <v>5.2.3.10.18</v>
          </cell>
          <cell r="Q41" t="str">
            <v>Belanja Modal Pengadaan Mesin Absensi</v>
          </cell>
        </row>
        <row r="42">
          <cell r="P42" t="str">
            <v>5.2.3.11.10</v>
          </cell>
          <cell r="Q42" t="str">
            <v>Belanja Modal Pengadaan Gorden</v>
          </cell>
        </row>
        <row r="43">
          <cell r="P43" t="str">
            <v>5.2.3.11.15</v>
          </cell>
          <cell r="Q43" t="str">
            <v>Belanja Modal Pembuatan Pengaman Jendela</v>
          </cell>
        </row>
        <row r="44">
          <cell r="P44" t="str">
            <v>5.2.3.21.01</v>
          </cell>
          <cell r="Q44" t="str">
            <v>Biaya Retensi 5% Pembangunan Jalan Kantor Camat</v>
          </cell>
        </row>
        <row r="45">
          <cell r="P45" t="str">
            <v>5.2.3.26.01</v>
          </cell>
          <cell r="Q45" t="str">
            <v>Belanja Moda Pengadaan Konstruksi/Pembelian Gedung Kantor</v>
          </cell>
        </row>
        <row r="46">
          <cell r="P46" t="str">
            <v>5.2.3.26.15</v>
          </cell>
          <cell r="Q46" t="str">
            <v>Belanja Modal Pengadaan Pagar</v>
          </cell>
        </row>
        <row r="47">
          <cell r="P47" t="str">
            <v>5.2.3.26.40</v>
          </cell>
          <cell r="Q47" t="str">
            <v>Pembuatan Papan Nama Kecamatan</v>
          </cell>
        </row>
        <row r="49">
          <cell r="P49" t="str">
            <v>A1</v>
          </cell>
          <cell r="Q49" t="str">
            <v>Penyediaan Jasa Surat Menyurat</v>
          </cell>
        </row>
        <row r="50">
          <cell r="P50" t="str">
            <v>A2</v>
          </cell>
          <cell r="Q50" t="str">
            <v>Penyediaan Jasa Komunikasi, sumber daya air dan listrik</v>
          </cell>
        </row>
        <row r="51">
          <cell r="P51" t="str">
            <v>A3</v>
          </cell>
          <cell r="Q51" t="str">
            <v>Penyediaan Jasa Peralatan dan perlengkapan kantor</v>
          </cell>
        </row>
        <row r="52">
          <cell r="P52" t="str">
            <v>A4</v>
          </cell>
          <cell r="Q52" t="str">
            <v>Penyediaan jasa pemeliharaan dan perizinan kendaraan dinas/operasional</v>
          </cell>
        </row>
        <row r="53">
          <cell r="P53" t="str">
            <v>A5</v>
          </cell>
          <cell r="Q53" t="str">
            <v>Penyediaan Jasa Administrasi Keuangan</v>
          </cell>
        </row>
        <row r="54">
          <cell r="P54" t="str">
            <v>A6</v>
          </cell>
          <cell r="Q54" t="str">
            <v>Penyediaan Jasa Kebersihan Kantor</v>
          </cell>
        </row>
        <row r="55">
          <cell r="P55" t="str">
            <v>A7</v>
          </cell>
          <cell r="Q55" t="str">
            <v>Penyediaan Jasa Perbaikan Peralatan Kerja</v>
          </cell>
        </row>
        <row r="56">
          <cell r="P56" t="str">
            <v>A8</v>
          </cell>
          <cell r="Q56" t="str">
            <v>Penyediaan Komponen Instalasi Listrik/penerangan bangunan kantor</v>
          </cell>
        </row>
        <row r="57">
          <cell r="P57" t="str">
            <v>A9</v>
          </cell>
          <cell r="Q57" t="str">
            <v>Penyediaan peralatan dan perlengkapan kantor</v>
          </cell>
        </row>
        <row r="58">
          <cell r="P58" t="str">
            <v>B1</v>
          </cell>
          <cell r="Q58" t="str">
            <v>Penyediaan Bahan Bacaan dan peraturan perundang-undangan</v>
          </cell>
        </row>
        <row r="59">
          <cell r="P59" t="str">
            <v>B2</v>
          </cell>
          <cell r="Q59" t="str">
            <v>Penyediaan Bahan Logistik Kantor</v>
          </cell>
        </row>
        <row r="60">
          <cell r="P60" t="str">
            <v>B3</v>
          </cell>
          <cell r="Q60" t="str">
            <v>Rapat - Rapat Koordinasi dan konsultasi ke luar daerah</v>
          </cell>
        </row>
        <row r="61">
          <cell r="P61" t="str">
            <v>B4</v>
          </cell>
          <cell r="Q61" t="str">
            <v>Pembangunan gedung kantor</v>
          </cell>
        </row>
        <row r="62">
          <cell r="P62" t="str">
            <v>B5</v>
          </cell>
          <cell r="Q62" t="str">
            <v>Pengadaan perlengkapan gedung kantor</v>
          </cell>
        </row>
        <row r="63">
          <cell r="P63" t="str">
            <v>B6</v>
          </cell>
          <cell r="Q63" t="str">
            <v>Pemeliharaan rutin/berkala gedung kantor</v>
          </cell>
        </row>
        <row r="64">
          <cell r="P64" t="str">
            <v>B7</v>
          </cell>
          <cell r="Q64" t="str">
            <v>Pemeliharaan Rutin/Berkala Mobil Jabatan</v>
          </cell>
        </row>
        <row r="65">
          <cell r="P65" t="str">
            <v>B8</v>
          </cell>
          <cell r="Q65" t="str">
            <v>Pemeliharaan Rutin/Berkala Kendaraan dinas/operasional</v>
          </cell>
        </row>
        <row r="66">
          <cell r="P66" t="str">
            <v>B9</v>
          </cell>
          <cell r="Q66" t="str">
            <v>Pemeliharaan rutin/berkala mebeleur</v>
          </cell>
        </row>
        <row r="67">
          <cell r="P67" t="str">
            <v>C1</v>
          </cell>
          <cell r="Q67" t="str">
            <v>Pembangunan Gedung Kantor (Lanjutan Tahun 2010)</v>
          </cell>
        </row>
        <row r="68">
          <cell r="P68" t="str">
            <v>C2</v>
          </cell>
          <cell r="Q68" t="str">
            <v>Rehabilitasi Sedang / Berat Gedung Kantor (Lanjutan Tahun 2010)</v>
          </cell>
        </row>
        <row r="69">
          <cell r="P69" t="str">
            <v>C3</v>
          </cell>
          <cell r="Q69" t="str">
            <v>Pembangunan Kantor Camat Bacukiki (Lanjutan Tahun 2010)</v>
          </cell>
        </row>
        <row r="70">
          <cell r="P70" t="str">
            <v>C4</v>
          </cell>
          <cell r="Q70" t="str">
            <v>Pendidikan dan Pelatihan Formal</v>
          </cell>
        </row>
        <row r="71">
          <cell r="P71" t="str">
            <v>C5</v>
          </cell>
          <cell r="Q71" t="str">
            <v>Penyusunan laporan capaian kinerja dan ikhtisar realisasi kinerja SKPD</v>
          </cell>
        </row>
        <row r="72">
          <cell r="P72" t="str">
            <v>C6</v>
          </cell>
          <cell r="Q72" t="str">
            <v>Penyusunan laporan keuangan semesteran</v>
          </cell>
        </row>
        <row r="73">
          <cell r="P73" t="str">
            <v>C7</v>
          </cell>
          <cell r="Q73" t="str">
            <v>Penyusunan pelaporan keuangan akhir tahun</v>
          </cell>
        </row>
        <row r="74">
          <cell r="P74" t="str">
            <v>C8</v>
          </cell>
          <cell r="Q74" t="str">
            <v>Penyusunan Anggaran SKPD</v>
          </cell>
        </row>
        <row r="75">
          <cell r="P75" t="str">
            <v>C9</v>
          </cell>
          <cell r="Q75" t="str">
            <v>Pembentukan unit khusus penanganan pengaduan masyarakat</v>
          </cell>
        </row>
        <row r="76">
          <cell r="P76" t="str">
            <v>D1</v>
          </cell>
          <cell r="Q76" t="str">
            <v>Pembinaan imtag dan organisasi kemasyarakatan</v>
          </cell>
        </row>
        <row r="77">
          <cell r="P77" t="str">
            <v>D2</v>
          </cell>
          <cell r="Q77" t="str">
            <v>Peningkatan pelayanan terpadu masyarakat tingkat RW/RT</v>
          </cell>
        </row>
        <row r="78">
          <cell r="P78" t="str">
            <v>D3</v>
          </cell>
          <cell r="Q78" t="str">
            <v>Intensifikasi penagihan PBB</v>
          </cell>
        </row>
        <row r="79">
          <cell r="P79" t="str">
            <v>D4</v>
          </cell>
          <cell r="Q79" t="str">
            <v>Fasilitasi musrembang kecamatan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Y229"/>
  <sheetViews>
    <sheetView tabSelected="1" view="pageBreakPreview" topLeftCell="H1" zoomScaleNormal="106" zoomScaleSheetLayoutView="100" workbookViewId="0">
      <selection activeCell="X67" sqref="X67"/>
    </sheetView>
  </sheetViews>
  <sheetFormatPr defaultColWidth="9.16796875" defaultRowHeight="13.5"/>
  <cols>
    <col min="1" max="1" width="16.98828125" style="33" customWidth="1"/>
    <col min="2" max="2" width="60.68359375" style="36" customWidth="1"/>
    <col min="3" max="3" width="6.7421875" style="36" hidden="1" customWidth="1"/>
    <col min="4" max="4" width="9.70703125" style="37" hidden="1" customWidth="1"/>
    <col min="5" max="6" width="9.70703125" style="17" customWidth="1"/>
    <col min="7" max="7" width="18.87890625" style="17" customWidth="1"/>
    <col min="8" max="8" width="14.6953125" style="18" customWidth="1"/>
    <col min="9" max="9" width="9.57421875" style="18" customWidth="1"/>
    <col min="10" max="10" width="10.11328125" style="18" customWidth="1"/>
    <col min="11" max="11" width="10.3828125" style="1" customWidth="1"/>
    <col min="12" max="12" width="8.8984375" style="1" customWidth="1"/>
    <col min="13" max="13" width="8.76171875" style="1" customWidth="1"/>
    <col min="14" max="14" width="8.22265625" style="1" customWidth="1"/>
    <col min="15" max="15" width="18.47265625" style="1" customWidth="1"/>
    <col min="16" max="16" width="10.11328125" style="1" customWidth="1"/>
    <col min="17" max="17" width="17.80078125" style="1" customWidth="1"/>
    <col min="18" max="18" width="8.76171875" style="1" customWidth="1"/>
    <col min="19" max="19" width="8.62890625" style="1" customWidth="1"/>
    <col min="20" max="20" width="19.8203125" style="9" customWidth="1"/>
    <col min="21" max="21" width="23.4609375" style="19" customWidth="1"/>
    <col min="22" max="22" width="12.80859375" style="1" customWidth="1"/>
    <col min="23" max="16384" width="9.16796875" style="19"/>
  </cols>
  <sheetData>
    <row r="1" spans="1:22" s="1" customFormat="1" ht="14.25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</row>
    <row r="2" spans="1:22" s="1" customFormat="1" ht="14.25">
      <c r="A2" s="351" t="s">
        <v>234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</row>
    <row r="3" spans="1:22" s="1" customFormat="1" ht="14.25">
      <c r="A3" s="2"/>
      <c r="B3" s="2"/>
      <c r="C3" s="2"/>
      <c r="D3" s="2"/>
      <c r="E3" s="340"/>
      <c r="F3" s="340"/>
      <c r="G3" s="2"/>
      <c r="H3" s="2"/>
      <c r="I3" s="2"/>
      <c r="J3" s="340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2" s="1" customFormat="1" ht="14.25">
      <c r="A4" s="3" t="s">
        <v>1</v>
      </c>
      <c r="B4" s="4"/>
      <c r="C4" s="4"/>
      <c r="D4" s="2"/>
      <c r="E4" s="340"/>
      <c r="F4" s="340"/>
      <c r="G4" s="2"/>
      <c r="H4" s="2"/>
      <c r="I4" s="2"/>
      <c r="J4" s="340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2" s="10" customFormat="1">
      <c r="A5" s="5" t="s">
        <v>2</v>
      </c>
      <c r="B5" s="6"/>
      <c r="C5" s="6"/>
      <c r="D5" s="6"/>
      <c r="E5" s="6"/>
      <c r="F5" s="6"/>
      <c r="G5" s="6"/>
      <c r="H5" s="7"/>
      <c r="I5" s="7"/>
      <c r="J5" s="7"/>
      <c r="K5" s="8"/>
      <c r="L5" s="8"/>
      <c r="M5" s="8"/>
      <c r="N5" s="8"/>
      <c r="O5" s="1"/>
      <c r="P5" s="8"/>
      <c r="Q5" s="8"/>
      <c r="R5" s="1"/>
      <c r="S5" s="1"/>
      <c r="T5" s="9"/>
      <c r="V5" s="8"/>
    </row>
    <row r="6" spans="1:22" s="10" customFormat="1">
      <c r="A6" s="5" t="s">
        <v>3</v>
      </c>
      <c r="B6" s="6"/>
      <c r="C6" s="6"/>
      <c r="D6" s="6"/>
      <c r="E6" s="6"/>
      <c r="F6" s="6"/>
      <c r="G6" s="6"/>
      <c r="H6" s="7"/>
      <c r="I6" s="7"/>
      <c r="J6" s="7"/>
      <c r="K6" s="8"/>
      <c r="L6" s="8"/>
      <c r="M6" s="8"/>
      <c r="N6" s="8"/>
      <c r="O6" s="1"/>
      <c r="P6" s="8"/>
      <c r="Q6" s="8"/>
      <c r="R6" s="1"/>
      <c r="S6" s="1"/>
      <c r="T6" s="9"/>
      <c r="V6" s="8"/>
    </row>
    <row r="7" spans="1:22" s="8" customFormat="1">
      <c r="A7" s="11" t="s">
        <v>50</v>
      </c>
      <c r="B7" s="12"/>
      <c r="C7" s="12"/>
      <c r="D7" s="13"/>
      <c r="E7" s="13"/>
      <c r="F7" s="13"/>
      <c r="G7" s="13"/>
      <c r="H7" s="14"/>
      <c r="I7" s="14"/>
      <c r="J7" s="14"/>
      <c r="O7" s="1"/>
      <c r="R7" s="1"/>
      <c r="S7" s="1"/>
      <c r="T7" s="9"/>
      <c r="U7" s="10"/>
    </row>
    <row r="8" spans="1:22" ht="14.25" thickBot="1">
      <c r="A8" s="15"/>
      <c r="B8" s="16"/>
      <c r="C8" s="17"/>
      <c r="D8" s="17"/>
    </row>
    <row r="9" spans="1:22" s="20" customFormat="1" ht="28.5" customHeight="1" thickTop="1">
      <c r="A9" s="352" t="s">
        <v>4</v>
      </c>
      <c r="B9" s="355" t="s">
        <v>5</v>
      </c>
      <c r="C9" s="355" t="s">
        <v>6</v>
      </c>
      <c r="D9" s="355" t="s">
        <v>7</v>
      </c>
      <c r="E9" s="355" t="s">
        <v>149</v>
      </c>
      <c r="F9" s="355" t="s">
        <v>7</v>
      </c>
      <c r="G9" s="358" t="s">
        <v>8</v>
      </c>
      <c r="H9" s="359"/>
      <c r="I9" s="360" t="s">
        <v>9</v>
      </c>
      <c r="J9" s="389" t="s">
        <v>150</v>
      </c>
      <c r="K9" s="363" t="s">
        <v>10</v>
      </c>
      <c r="L9" s="364"/>
      <c r="M9" s="364"/>
      <c r="N9" s="364"/>
      <c r="O9" s="364"/>
      <c r="P9" s="364"/>
      <c r="Q9" s="364"/>
      <c r="R9" s="364"/>
      <c r="S9" s="365"/>
      <c r="T9" s="366" t="s">
        <v>11</v>
      </c>
      <c r="U9" s="369" t="s">
        <v>12</v>
      </c>
    </row>
    <row r="10" spans="1:22" s="20" customFormat="1" ht="28.5" customHeight="1">
      <c r="A10" s="353"/>
      <c r="B10" s="356"/>
      <c r="C10" s="356"/>
      <c r="D10" s="356"/>
      <c r="E10" s="356"/>
      <c r="F10" s="356"/>
      <c r="G10" s="372" t="s">
        <v>13</v>
      </c>
      <c r="H10" s="372" t="s">
        <v>14</v>
      </c>
      <c r="I10" s="361"/>
      <c r="J10" s="390"/>
      <c r="K10" s="374" t="s">
        <v>15</v>
      </c>
      <c r="L10" s="375"/>
      <c r="M10" s="375"/>
      <c r="N10" s="376"/>
      <c r="O10" s="374" t="s">
        <v>16</v>
      </c>
      <c r="P10" s="375"/>
      <c r="Q10" s="375"/>
      <c r="R10" s="375"/>
      <c r="S10" s="376"/>
      <c r="T10" s="367"/>
      <c r="U10" s="370"/>
    </row>
    <row r="11" spans="1:22" s="20" customFormat="1" ht="28.5" customHeight="1">
      <c r="A11" s="354"/>
      <c r="B11" s="357"/>
      <c r="C11" s="357"/>
      <c r="D11" s="357"/>
      <c r="E11" s="357"/>
      <c r="F11" s="357"/>
      <c r="G11" s="373"/>
      <c r="H11" s="373"/>
      <c r="I11" s="362"/>
      <c r="J11" s="391"/>
      <c r="K11" s="21" t="s">
        <v>17</v>
      </c>
      <c r="L11" s="21" t="s">
        <v>18</v>
      </c>
      <c r="M11" s="21" t="s">
        <v>19</v>
      </c>
      <c r="N11" s="21" t="s">
        <v>20</v>
      </c>
      <c r="O11" s="21" t="s">
        <v>21</v>
      </c>
      <c r="P11" s="21" t="s">
        <v>22</v>
      </c>
      <c r="Q11" s="21" t="s">
        <v>23</v>
      </c>
      <c r="R11" s="22" t="s">
        <v>24</v>
      </c>
      <c r="S11" s="22" t="s">
        <v>25</v>
      </c>
      <c r="T11" s="368"/>
      <c r="U11" s="371"/>
    </row>
    <row r="12" spans="1:22" s="31" customFormat="1" ht="13.5" customHeight="1" thickBot="1">
      <c r="A12" s="23">
        <v>1</v>
      </c>
      <c r="B12" s="24">
        <v>2</v>
      </c>
      <c r="C12" s="24">
        <v>3</v>
      </c>
      <c r="D12" s="24">
        <v>4</v>
      </c>
      <c r="E12" s="24"/>
      <c r="F12" s="24"/>
      <c r="G12" s="25">
        <v>5</v>
      </c>
      <c r="H12" s="26">
        <v>6</v>
      </c>
      <c r="I12" s="27">
        <v>7</v>
      </c>
      <c r="J12" s="27"/>
      <c r="K12" s="28">
        <v>8</v>
      </c>
      <c r="L12" s="28">
        <v>9</v>
      </c>
      <c r="M12" s="28">
        <v>10</v>
      </c>
      <c r="N12" s="28">
        <v>11</v>
      </c>
      <c r="O12" s="28">
        <v>12</v>
      </c>
      <c r="P12" s="28">
        <v>13</v>
      </c>
      <c r="Q12" s="28">
        <v>14</v>
      </c>
      <c r="R12" s="28">
        <v>15</v>
      </c>
      <c r="S12" s="28">
        <v>16</v>
      </c>
      <c r="T12" s="29">
        <v>17</v>
      </c>
      <c r="U12" s="30">
        <v>18</v>
      </c>
    </row>
    <row r="13" spans="1:22" ht="35.25" customHeight="1" thickTop="1">
      <c r="A13" s="289" t="s">
        <v>152</v>
      </c>
      <c r="B13" s="290" t="s">
        <v>51</v>
      </c>
      <c r="C13" s="291"/>
      <c r="D13" s="292"/>
      <c r="E13" s="292"/>
      <c r="F13" s="292"/>
      <c r="G13" s="293">
        <f>G14+G23+G30+G36+G45+G48+G53</f>
        <v>33076356507</v>
      </c>
      <c r="H13" s="294"/>
      <c r="I13" s="294"/>
      <c r="J13" s="294"/>
      <c r="K13" s="295">
        <f>AVERAGE(K14,K23,K30,K36,K45,K48,K53)</f>
        <v>26.60882004681239</v>
      </c>
      <c r="L13" s="295">
        <f>SUM(L14+L23+L30+L36+L45+L48+L53)/7</f>
        <v>5</v>
      </c>
      <c r="M13" s="296" t="e">
        <f>(M14+M23+M30+M36+M45+M48+M53)/7</f>
        <v>#DIV/0!</v>
      </c>
      <c r="N13" s="295">
        <f>(N14+N23+N30+N36+N45+N48+N53)/7</f>
        <v>5</v>
      </c>
      <c r="O13" s="295">
        <f>(O14+O23+O30+O36+O45+O48+O53)</f>
        <v>7341028894</v>
      </c>
      <c r="P13" s="297">
        <f>SUM(O13/G13)*100</f>
        <v>22.194188445291449</v>
      </c>
      <c r="Q13" s="297">
        <f>Q14+Q23+Q30+Q36+Q45+Q48+Q53</f>
        <v>1870507000</v>
      </c>
      <c r="R13" s="295"/>
      <c r="S13" s="298"/>
      <c r="T13" s="299">
        <f>G13-Q13</f>
        <v>31205849507</v>
      </c>
      <c r="U13" s="300"/>
    </row>
    <row r="14" spans="1:22" s="55" customFormat="1" ht="27" customHeight="1">
      <c r="A14" s="225" t="s">
        <v>153</v>
      </c>
      <c r="B14" s="226" t="s">
        <v>52</v>
      </c>
      <c r="C14" s="226"/>
      <c r="D14" s="283"/>
      <c r="E14" s="283"/>
      <c r="F14" s="283"/>
      <c r="G14" s="227">
        <f>SUM(G15:G21)</f>
        <v>11856500</v>
      </c>
      <c r="H14" s="227">
        <f>SUM(H16:H21)</f>
        <v>0</v>
      </c>
      <c r="I14" s="227"/>
      <c r="J14" s="227"/>
      <c r="K14" s="284">
        <f>AVERAGE(K15:K21)</f>
        <v>65.250503580524082</v>
      </c>
      <c r="L14" s="284">
        <f>AVERAGE(L15:L21)</f>
        <v>5</v>
      </c>
      <c r="M14" s="284" t="e">
        <f>AVERAGE(M15:M21)</f>
        <v>#DIV/0!</v>
      </c>
      <c r="N14" s="284">
        <f>AVERAGE(N15:N21)</f>
        <v>5</v>
      </c>
      <c r="O14" s="227">
        <f>SUM(O15:O21)</f>
        <v>7704400</v>
      </c>
      <c r="P14" s="285">
        <f>SUM(O14/G14)*100</f>
        <v>64.980390503099557</v>
      </c>
      <c r="Q14" s="227">
        <f>SUM(Q15:Q21)</f>
        <v>0</v>
      </c>
      <c r="R14" s="285">
        <f>SUM(Q14/O14)*100</f>
        <v>0</v>
      </c>
      <c r="S14" s="286">
        <f>SUM(Q14/G14)*100</f>
        <v>0</v>
      </c>
      <c r="T14" s="287">
        <f>G14-Q14</f>
        <v>11856500</v>
      </c>
      <c r="U14" s="288"/>
      <c r="V14" s="54"/>
    </row>
    <row r="15" spans="1:22" s="55" customFormat="1" ht="27" customHeight="1">
      <c r="A15" s="216" t="s">
        <v>154</v>
      </c>
      <c r="B15" s="168" t="s">
        <v>53</v>
      </c>
      <c r="C15" s="169"/>
      <c r="D15" s="170"/>
      <c r="E15" s="188" t="s">
        <v>151</v>
      </c>
      <c r="F15" s="170"/>
      <c r="G15" s="171">
        <v>1609900</v>
      </c>
      <c r="H15" s="172"/>
      <c r="I15" s="173" t="s">
        <v>54</v>
      </c>
      <c r="J15" s="173"/>
      <c r="K15" s="174">
        <f>P15</f>
        <v>231.75352506366855</v>
      </c>
      <c r="L15" s="174">
        <v>5</v>
      </c>
      <c r="M15" s="174">
        <f>L15/K15*100</f>
        <v>2.1574644867327795</v>
      </c>
      <c r="N15" s="174">
        <f>L15/100*100</f>
        <v>5</v>
      </c>
      <c r="O15" s="171">
        <v>3731000</v>
      </c>
      <c r="P15" s="175">
        <f>SUM(O15/G15)*100</f>
        <v>231.75352506366855</v>
      </c>
      <c r="Q15" s="171"/>
      <c r="R15" s="175">
        <f>Q15/O15*100</f>
        <v>0</v>
      </c>
      <c r="S15" s="210">
        <f>Q15/G15*100</f>
        <v>0</v>
      </c>
      <c r="T15" s="176">
        <f t="shared" ref="T15" si="0">G15-Q15</f>
        <v>1609900</v>
      </c>
      <c r="U15" s="217" t="s">
        <v>256</v>
      </c>
      <c r="V15" s="54"/>
    </row>
    <row r="16" spans="1:22" s="56" customFormat="1" ht="27" customHeight="1">
      <c r="A16" s="216" t="s">
        <v>155</v>
      </c>
      <c r="B16" s="177" t="s">
        <v>55</v>
      </c>
      <c r="C16" s="177"/>
      <c r="D16" s="178"/>
      <c r="E16" s="178"/>
      <c r="F16" s="178"/>
      <c r="G16" s="171">
        <v>1699200</v>
      </c>
      <c r="H16" s="171">
        <v>0</v>
      </c>
      <c r="I16" s="173" t="s">
        <v>54</v>
      </c>
      <c r="J16" s="173"/>
      <c r="K16" s="174">
        <f t="shared" ref="K16:K21" si="1">P16</f>
        <v>50</v>
      </c>
      <c r="L16" s="174">
        <v>5</v>
      </c>
      <c r="M16" s="174">
        <f t="shared" ref="M16:M21" si="2">L16/K16*100</f>
        <v>10</v>
      </c>
      <c r="N16" s="174">
        <f t="shared" ref="N16:N21" si="3">L16/100*100</f>
        <v>5</v>
      </c>
      <c r="O16" s="171">
        <v>849600</v>
      </c>
      <c r="P16" s="175">
        <f t="shared" ref="P16:P21" si="4">SUM(O16/G16)*100</f>
        <v>50</v>
      </c>
      <c r="Q16" s="171"/>
      <c r="R16" s="175">
        <f t="shared" ref="R16:R21" si="5">Q16/O16*100</f>
        <v>0</v>
      </c>
      <c r="S16" s="210">
        <f t="shared" ref="S16:S21" si="6">Q16/G16*100</f>
        <v>0</v>
      </c>
      <c r="T16" s="179">
        <f t="shared" ref="T16:T21" si="7">G16-Q16</f>
        <v>1699200</v>
      </c>
      <c r="U16" s="217" t="s">
        <v>256</v>
      </c>
    </row>
    <row r="17" spans="1:22" s="56" customFormat="1" ht="30" customHeight="1">
      <c r="A17" s="216" t="s">
        <v>156</v>
      </c>
      <c r="B17" s="177" t="s">
        <v>144</v>
      </c>
      <c r="C17" s="180"/>
      <c r="D17" s="178"/>
      <c r="E17" s="178"/>
      <c r="F17" s="178"/>
      <c r="G17" s="171">
        <v>1699200</v>
      </c>
      <c r="H17" s="171">
        <v>0</v>
      </c>
      <c r="I17" s="173" t="s">
        <v>54</v>
      </c>
      <c r="J17" s="173"/>
      <c r="K17" s="174">
        <f t="shared" si="1"/>
        <v>50</v>
      </c>
      <c r="L17" s="174">
        <v>5</v>
      </c>
      <c r="M17" s="174">
        <f t="shared" si="2"/>
        <v>10</v>
      </c>
      <c r="N17" s="174">
        <f t="shared" si="3"/>
        <v>5</v>
      </c>
      <c r="O17" s="171">
        <v>849600</v>
      </c>
      <c r="P17" s="175">
        <f t="shared" si="4"/>
        <v>50</v>
      </c>
      <c r="Q17" s="171">
        <v>0</v>
      </c>
      <c r="R17" s="175">
        <f t="shared" si="5"/>
        <v>0</v>
      </c>
      <c r="S17" s="210">
        <f t="shared" si="6"/>
        <v>0</v>
      </c>
      <c r="T17" s="179">
        <f t="shared" si="7"/>
        <v>1699200</v>
      </c>
      <c r="U17" s="217" t="s">
        <v>256</v>
      </c>
    </row>
    <row r="18" spans="1:22" s="56" customFormat="1" ht="27" customHeight="1">
      <c r="A18" s="216" t="s">
        <v>157</v>
      </c>
      <c r="B18" s="177" t="s">
        <v>56</v>
      </c>
      <c r="C18" s="177"/>
      <c r="D18" s="178"/>
      <c r="E18" s="178"/>
      <c r="F18" s="178"/>
      <c r="G18" s="171">
        <v>1699200</v>
      </c>
      <c r="H18" s="171">
        <v>0</v>
      </c>
      <c r="I18" s="173" t="s">
        <v>54</v>
      </c>
      <c r="J18" s="173"/>
      <c r="K18" s="174">
        <f t="shared" si="1"/>
        <v>50</v>
      </c>
      <c r="L18" s="174">
        <v>5</v>
      </c>
      <c r="M18" s="174">
        <f t="shared" si="2"/>
        <v>10</v>
      </c>
      <c r="N18" s="174">
        <f t="shared" si="3"/>
        <v>5</v>
      </c>
      <c r="O18" s="171">
        <v>849600</v>
      </c>
      <c r="P18" s="175">
        <f t="shared" si="4"/>
        <v>50</v>
      </c>
      <c r="Q18" s="171">
        <v>0</v>
      </c>
      <c r="R18" s="175">
        <f t="shared" si="5"/>
        <v>0</v>
      </c>
      <c r="S18" s="210">
        <f t="shared" si="6"/>
        <v>0</v>
      </c>
      <c r="T18" s="179">
        <f t="shared" si="7"/>
        <v>1699200</v>
      </c>
      <c r="U18" s="217" t="s">
        <v>256</v>
      </c>
    </row>
    <row r="19" spans="1:22" s="56" customFormat="1" ht="27" customHeight="1">
      <c r="A19" s="216" t="s">
        <v>158</v>
      </c>
      <c r="B19" s="177" t="s">
        <v>57</v>
      </c>
      <c r="C19" s="181"/>
      <c r="D19" s="178"/>
      <c r="E19" s="178"/>
      <c r="F19" s="178"/>
      <c r="G19" s="171">
        <v>1699200</v>
      </c>
      <c r="H19" s="171">
        <v>0</v>
      </c>
      <c r="I19" s="173" t="s">
        <v>54</v>
      </c>
      <c r="J19" s="173"/>
      <c r="K19" s="174">
        <f t="shared" si="1"/>
        <v>50</v>
      </c>
      <c r="L19" s="174">
        <v>5</v>
      </c>
      <c r="M19" s="174">
        <f>L19/K19*100</f>
        <v>10</v>
      </c>
      <c r="N19" s="174">
        <f t="shared" si="3"/>
        <v>5</v>
      </c>
      <c r="O19" s="171">
        <v>849600</v>
      </c>
      <c r="P19" s="175">
        <f>SUM(O19/G19)*100</f>
        <v>50</v>
      </c>
      <c r="Q19" s="171">
        <v>0</v>
      </c>
      <c r="R19" s="175">
        <f t="shared" si="5"/>
        <v>0</v>
      </c>
      <c r="S19" s="210">
        <f t="shared" si="6"/>
        <v>0</v>
      </c>
      <c r="T19" s="179">
        <f t="shared" si="7"/>
        <v>1699200</v>
      </c>
      <c r="U19" s="217" t="s">
        <v>256</v>
      </c>
    </row>
    <row r="20" spans="1:22" s="56" customFormat="1" ht="32.25" customHeight="1">
      <c r="A20" s="216" t="s">
        <v>159</v>
      </c>
      <c r="B20" s="177" t="s">
        <v>58</v>
      </c>
      <c r="C20" s="177"/>
      <c r="D20" s="178"/>
      <c r="E20" s="178"/>
      <c r="F20" s="178"/>
      <c r="G20" s="171">
        <v>1149800</v>
      </c>
      <c r="H20" s="171">
        <v>0</v>
      </c>
      <c r="I20" s="173" t="s">
        <v>54</v>
      </c>
      <c r="J20" s="173"/>
      <c r="K20" s="174">
        <f>P20</f>
        <v>0</v>
      </c>
      <c r="L20" s="174">
        <v>5</v>
      </c>
      <c r="M20" s="174" t="e">
        <f>L20/K20*100</f>
        <v>#DIV/0!</v>
      </c>
      <c r="N20" s="174">
        <f t="shared" si="3"/>
        <v>5</v>
      </c>
      <c r="O20" s="171"/>
      <c r="P20" s="175">
        <f t="shared" si="4"/>
        <v>0</v>
      </c>
      <c r="Q20" s="171">
        <v>0</v>
      </c>
      <c r="R20" s="175" t="e">
        <f>Q20/O20*100</f>
        <v>#DIV/0!</v>
      </c>
      <c r="S20" s="210">
        <f t="shared" si="6"/>
        <v>0</v>
      </c>
      <c r="T20" s="179">
        <f t="shared" si="7"/>
        <v>1149800</v>
      </c>
      <c r="U20" s="217" t="s">
        <v>256</v>
      </c>
    </row>
    <row r="21" spans="1:22" s="56" customFormat="1" ht="27" customHeight="1">
      <c r="A21" s="216" t="s">
        <v>160</v>
      </c>
      <c r="B21" s="177" t="s">
        <v>59</v>
      </c>
      <c r="C21" s="177"/>
      <c r="D21" s="178"/>
      <c r="E21" s="178"/>
      <c r="F21" s="178"/>
      <c r="G21" s="171">
        <v>2300000</v>
      </c>
      <c r="H21" s="171">
        <v>0</v>
      </c>
      <c r="I21" s="173" t="s">
        <v>54</v>
      </c>
      <c r="J21" s="173"/>
      <c r="K21" s="174">
        <f t="shared" si="1"/>
        <v>25</v>
      </c>
      <c r="L21" s="174">
        <v>5</v>
      </c>
      <c r="M21" s="174">
        <f t="shared" si="2"/>
        <v>20</v>
      </c>
      <c r="N21" s="174">
        <f t="shared" si="3"/>
        <v>5</v>
      </c>
      <c r="O21" s="171">
        <v>575000</v>
      </c>
      <c r="P21" s="175">
        <f t="shared" si="4"/>
        <v>25</v>
      </c>
      <c r="Q21" s="171">
        <v>0</v>
      </c>
      <c r="R21" s="175">
        <f t="shared" si="5"/>
        <v>0</v>
      </c>
      <c r="S21" s="210">
        <f t="shared" si="6"/>
        <v>0</v>
      </c>
      <c r="T21" s="179">
        <f t="shared" si="7"/>
        <v>2300000</v>
      </c>
      <c r="U21" s="217" t="s">
        <v>256</v>
      </c>
    </row>
    <row r="22" spans="1:22" s="58" customFormat="1" ht="7.5" customHeight="1">
      <c r="A22" s="218"/>
      <c r="B22" s="182"/>
      <c r="C22" s="182"/>
      <c r="D22" s="182"/>
      <c r="E22" s="182"/>
      <c r="F22" s="182"/>
      <c r="G22" s="183"/>
      <c r="H22" s="183"/>
      <c r="I22" s="184"/>
      <c r="J22" s="184"/>
      <c r="K22" s="185"/>
      <c r="L22" s="186"/>
      <c r="M22" s="186"/>
      <c r="N22" s="185"/>
      <c r="O22" s="186"/>
      <c r="P22" s="187"/>
      <c r="Q22" s="187"/>
      <c r="R22" s="186"/>
      <c r="S22" s="186"/>
      <c r="T22" s="187"/>
      <c r="U22" s="219"/>
      <c r="V22" s="57"/>
    </row>
    <row r="23" spans="1:22" s="55" customFormat="1" ht="27" customHeight="1">
      <c r="A23" s="225" t="s">
        <v>162</v>
      </c>
      <c r="B23" s="301" t="s">
        <v>60</v>
      </c>
      <c r="C23" s="301"/>
      <c r="D23" s="301"/>
      <c r="E23" s="301"/>
      <c r="F23" s="301"/>
      <c r="G23" s="272">
        <f>SUM(G24:G28)</f>
        <v>31615967111</v>
      </c>
      <c r="H23" s="272">
        <f>SUM(H25:H28)</f>
        <v>0</v>
      </c>
      <c r="I23" s="273"/>
      <c r="J23" s="273"/>
      <c r="K23" s="274">
        <f>AVERAGE(K24:K28)</f>
        <v>23.980514851858203</v>
      </c>
      <c r="L23" s="274">
        <f>AVERAGE(L24:L28)</f>
        <v>5</v>
      </c>
      <c r="M23" s="274" t="e">
        <f>AVERAGE(M24:M28)</f>
        <v>#DIV/0!</v>
      </c>
      <c r="N23" s="274">
        <f>AVERAGE(N24:N28)</f>
        <v>5</v>
      </c>
      <c r="O23" s="272">
        <f>SUM(O24:O28)</f>
        <v>6960892590</v>
      </c>
      <c r="P23" s="275">
        <f>SUM(O23/G23)*100</f>
        <v>22.017016166423478</v>
      </c>
      <c r="Q23" s="272">
        <f>SUM(Q24:Q28)</f>
        <v>1870507000</v>
      </c>
      <c r="R23" s="275">
        <f>SUM(Q23/O23)*100</f>
        <v>26.871654400861829</v>
      </c>
      <c r="S23" s="275">
        <f>SUM(Q23/G23)*100</f>
        <v>5.916336493623195</v>
      </c>
      <c r="T23" s="302">
        <f>G23-Q23</f>
        <v>29745460111</v>
      </c>
      <c r="U23" s="232"/>
    </row>
    <row r="24" spans="1:22" s="58" customFormat="1" ht="27" customHeight="1">
      <c r="A24" s="216" t="s">
        <v>161</v>
      </c>
      <c r="B24" s="188" t="s">
        <v>61</v>
      </c>
      <c r="C24" s="188"/>
      <c r="D24" s="188"/>
      <c r="E24" s="188"/>
      <c r="F24" s="188"/>
      <c r="G24" s="189">
        <v>31596486911</v>
      </c>
      <c r="H24" s="189">
        <v>0</v>
      </c>
      <c r="I24" s="173" t="s">
        <v>54</v>
      </c>
      <c r="J24" s="173"/>
      <c r="K24" s="190">
        <f t="shared" ref="K24:K28" si="8">P24</f>
        <v>21.996013701068897</v>
      </c>
      <c r="L24" s="190">
        <v>5</v>
      </c>
      <c r="M24" s="190">
        <f t="shared" ref="M24:M28" si="9">L24/K24*100</f>
        <v>22.731391550992829</v>
      </c>
      <c r="N24" s="190">
        <f t="shared" ref="N24:N28" si="10">L24/100*100</f>
        <v>5</v>
      </c>
      <c r="O24" s="189">
        <v>6949967590</v>
      </c>
      <c r="P24" s="175">
        <f t="shared" ref="P24:P28" si="11">SUM(O24/G24)*100</f>
        <v>21.996013701068897</v>
      </c>
      <c r="Q24" s="189">
        <v>1870507000</v>
      </c>
      <c r="R24" s="175">
        <f t="shared" ref="R24:R28" si="12">SUM(Q24/O24)*100</f>
        <v>26.91389529199229</v>
      </c>
      <c r="S24" s="175">
        <f t="shared" ref="S24:S28" si="13">SUM(Q24/G24)*100</f>
        <v>5.9199840959179602</v>
      </c>
      <c r="T24" s="179">
        <f t="shared" ref="T24:T28" si="14">G24-Q24</f>
        <v>29725979911</v>
      </c>
      <c r="U24" s="217" t="s">
        <v>256</v>
      </c>
      <c r="V24" s="57"/>
    </row>
    <row r="25" spans="1:22" s="58" customFormat="1" ht="32.25" customHeight="1">
      <c r="A25" s="216" t="s">
        <v>163</v>
      </c>
      <c r="B25" s="188" t="s">
        <v>62</v>
      </c>
      <c r="C25" s="188"/>
      <c r="D25" s="188"/>
      <c r="E25" s="188"/>
      <c r="F25" s="188"/>
      <c r="G25" s="189">
        <v>13031000</v>
      </c>
      <c r="H25" s="189">
        <v>0</v>
      </c>
      <c r="I25" s="173" t="s">
        <v>54</v>
      </c>
      <c r="J25" s="173"/>
      <c r="K25" s="190">
        <f t="shared" si="8"/>
        <v>81.728186631877833</v>
      </c>
      <c r="L25" s="190">
        <v>5</v>
      </c>
      <c r="M25" s="190">
        <f t="shared" si="9"/>
        <v>6.1178403755868542</v>
      </c>
      <c r="N25" s="190">
        <f t="shared" si="10"/>
        <v>5</v>
      </c>
      <c r="O25" s="189">
        <v>10650000</v>
      </c>
      <c r="P25" s="175">
        <f t="shared" si="11"/>
        <v>81.728186631877833</v>
      </c>
      <c r="Q25" s="189">
        <v>0</v>
      </c>
      <c r="R25" s="175">
        <f t="shared" si="12"/>
        <v>0</v>
      </c>
      <c r="S25" s="175">
        <f t="shared" si="13"/>
        <v>0</v>
      </c>
      <c r="T25" s="179">
        <f t="shared" si="14"/>
        <v>13031000</v>
      </c>
      <c r="U25" s="217" t="s">
        <v>256</v>
      </c>
      <c r="V25" s="57"/>
    </row>
    <row r="26" spans="1:22" s="58" customFormat="1" ht="27" customHeight="1">
      <c r="A26" s="216" t="s">
        <v>164</v>
      </c>
      <c r="B26" s="188" t="s">
        <v>63</v>
      </c>
      <c r="C26" s="191"/>
      <c r="D26" s="188"/>
      <c r="E26" s="188"/>
      <c r="F26" s="188"/>
      <c r="G26" s="189">
        <v>1699800</v>
      </c>
      <c r="H26" s="189">
        <v>0</v>
      </c>
      <c r="I26" s="173" t="s">
        <v>54</v>
      </c>
      <c r="J26" s="173"/>
      <c r="K26" s="190">
        <f t="shared" si="8"/>
        <v>16.178373926344275</v>
      </c>
      <c r="L26" s="190">
        <v>5</v>
      </c>
      <c r="M26" s="190">
        <f t="shared" si="9"/>
        <v>30.905454545454546</v>
      </c>
      <c r="N26" s="190">
        <f t="shared" si="10"/>
        <v>5</v>
      </c>
      <c r="O26" s="189">
        <v>275000</v>
      </c>
      <c r="P26" s="175">
        <f t="shared" si="11"/>
        <v>16.178373926344275</v>
      </c>
      <c r="Q26" s="192">
        <v>0</v>
      </c>
      <c r="R26" s="175">
        <f t="shared" si="12"/>
        <v>0</v>
      </c>
      <c r="S26" s="175">
        <f t="shared" si="13"/>
        <v>0</v>
      </c>
      <c r="T26" s="179">
        <f t="shared" si="14"/>
        <v>1699800</v>
      </c>
      <c r="U26" s="217" t="s">
        <v>256</v>
      </c>
      <c r="V26" s="57"/>
    </row>
    <row r="27" spans="1:22" s="58" customFormat="1" ht="27" customHeight="1">
      <c r="A27" s="216" t="s">
        <v>165</v>
      </c>
      <c r="B27" s="188" t="s">
        <v>64</v>
      </c>
      <c r="C27" s="191"/>
      <c r="D27" s="188"/>
      <c r="E27" s="188"/>
      <c r="F27" s="188"/>
      <c r="G27" s="189">
        <v>3049800</v>
      </c>
      <c r="H27" s="189"/>
      <c r="I27" s="173" t="s">
        <v>54</v>
      </c>
      <c r="J27" s="173"/>
      <c r="K27" s="190">
        <f t="shared" si="8"/>
        <v>0</v>
      </c>
      <c r="L27" s="190">
        <v>5</v>
      </c>
      <c r="M27" s="190" t="e">
        <f>L27/K27*100</f>
        <v>#DIV/0!</v>
      </c>
      <c r="N27" s="190">
        <f t="shared" si="10"/>
        <v>5</v>
      </c>
      <c r="O27" s="189"/>
      <c r="P27" s="175">
        <f t="shared" si="11"/>
        <v>0</v>
      </c>
      <c r="Q27" s="192"/>
      <c r="R27" s="175"/>
      <c r="S27" s="175"/>
      <c r="T27" s="179">
        <f t="shared" si="14"/>
        <v>3049800</v>
      </c>
      <c r="U27" s="217" t="s">
        <v>256</v>
      </c>
      <c r="V27" s="57"/>
    </row>
    <row r="28" spans="1:22" s="58" customFormat="1" ht="33.75" customHeight="1">
      <c r="A28" s="216" t="s">
        <v>166</v>
      </c>
      <c r="B28" s="188" t="s">
        <v>65</v>
      </c>
      <c r="C28" s="188"/>
      <c r="D28" s="188"/>
      <c r="E28" s="188"/>
      <c r="F28" s="188"/>
      <c r="G28" s="189">
        <v>1699600</v>
      </c>
      <c r="H28" s="189">
        <v>0</v>
      </c>
      <c r="I28" s="173" t="s">
        <v>54</v>
      </c>
      <c r="J28" s="173"/>
      <c r="K28" s="190">
        <f t="shared" si="8"/>
        <v>0</v>
      </c>
      <c r="L28" s="190">
        <v>5</v>
      </c>
      <c r="M28" s="190" t="e">
        <f t="shared" si="9"/>
        <v>#DIV/0!</v>
      </c>
      <c r="N28" s="190">
        <f t="shared" si="10"/>
        <v>5</v>
      </c>
      <c r="O28" s="189"/>
      <c r="P28" s="175">
        <f t="shared" si="11"/>
        <v>0</v>
      </c>
      <c r="Q28" s="189">
        <v>0</v>
      </c>
      <c r="R28" s="175" t="e">
        <f t="shared" si="12"/>
        <v>#DIV/0!</v>
      </c>
      <c r="S28" s="175">
        <f t="shared" si="13"/>
        <v>0</v>
      </c>
      <c r="T28" s="179">
        <f t="shared" si="14"/>
        <v>1699600</v>
      </c>
      <c r="U28" s="217" t="s">
        <v>256</v>
      </c>
      <c r="V28" s="57"/>
    </row>
    <row r="29" spans="1:22" s="58" customFormat="1" ht="8.25" customHeight="1">
      <c r="A29" s="220"/>
      <c r="B29" s="182"/>
      <c r="C29" s="182"/>
      <c r="D29" s="182"/>
      <c r="E29" s="182"/>
      <c r="F29" s="182"/>
      <c r="G29" s="183"/>
      <c r="H29" s="183"/>
      <c r="I29" s="184"/>
      <c r="J29" s="184"/>
      <c r="K29" s="193"/>
      <c r="L29" s="193"/>
      <c r="M29" s="193"/>
      <c r="N29" s="193"/>
      <c r="O29" s="183"/>
      <c r="P29" s="194"/>
      <c r="Q29" s="187"/>
      <c r="R29" s="194"/>
      <c r="S29" s="194"/>
      <c r="T29" s="195"/>
      <c r="U29" s="221"/>
      <c r="V29" s="57"/>
    </row>
    <row r="30" spans="1:22" s="55" customFormat="1" ht="27" customHeight="1">
      <c r="A30" s="225" t="s">
        <v>169</v>
      </c>
      <c r="B30" s="301" t="s">
        <v>66</v>
      </c>
      <c r="C30" s="301"/>
      <c r="D30" s="301"/>
      <c r="E30" s="301"/>
      <c r="F30" s="301"/>
      <c r="G30" s="272">
        <f>SUM(G31:G34)</f>
        <v>68199400</v>
      </c>
      <c r="H30" s="272">
        <f>SUM(H34:H34)</f>
        <v>0</v>
      </c>
      <c r="I30" s="272"/>
      <c r="J30" s="272"/>
      <c r="K30" s="274">
        <f>AVERAGE(K31:K34)</f>
        <v>21.553210566245948</v>
      </c>
      <c r="L30" s="274">
        <f>AVERAGE(L31:L34)</f>
        <v>5</v>
      </c>
      <c r="M30" s="274" t="e">
        <f>AVERAGE(M31:M34)</f>
        <v>#DIV/0!</v>
      </c>
      <c r="N30" s="274">
        <f>AVERAGE(N31:N34)</f>
        <v>5</v>
      </c>
      <c r="O30" s="272">
        <f>SUM(O31:O34)</f>
        <v>5000000</v>
      </c>
      <c r="P30" s="275">
        <f>SUM(O30/G30)*100</f>
        <v>7.3314427986169965</v>
      </c>
      <c r="Q30" s="272">
        <f>SUM(Q31:Q34)</f>
        <v>0</v>
      </c>
      <c r="R30" s="275">
        <f>SUM(Q30/O30)*100</f>
        <v>0</v>
      </c>
      <c r="S30" s="275">
        <f>SUM(Q30/G30)*100</f>
        <v>0</v>
      </c>
      <c r="T30" s="302">
        <f>G30-Q30</f>
        <v>68199400</v>
      </c>
      <c r="U30" s="232"/>
      <c r="V30" s="54"/>
    </row>
    <row r="31" spans="1:22" s="55" customFormat="1" ht="27" customHeight="1">
      <c r="A31" s="216" t="s">
        <v>235</v>
      </c>
      <c r="B31" s="345" t="s">
        <v>238</v>
      </c>
      <c r="C31" s="170"/>
      <c r="D31" s="170"/>
      <c r="E31" s="170"/>
      <c r="F31" s="170"/>
      <c r="G31" s="189">
        <v>5799600</v>
      </c>
      <c r="H31" s="172"/>
      <c r="I31" s="173" t="s">
        <v>54</v>
      </c>
      <c r="J31" s="173"/>
      <c r="K31" s="196">
        <f>P31</f>
        <v>86.212842264983792</v>
      </c>
      <c r="L31" s="174">
        <v>5</v>
      </c>
      <c r="M31" s="174">
        <f>L31/K31*100</f>
        <v>5.7995999999999999</v>
      </c>
      <c r="N31" s="174">
        <f>L31/100*100</f>
        <v>5</v>
      </c>
      <c r="O31" s="189">
        <v>5000000</v>
      </c>
      <c r="P31" s="175">
        <f>SUM(O31/G31)*100</f>
        <v>86.212842264983792</v>
      </c>
      <c r="Q31" s="189"/>
      <c r="R31" s="175">
        <f>SUM(Q31/O31)*100</f>
        <v>0</v>
      </c>
      <c r="S31" s="175">
        <f>SUM(Q31/G31)*100</f>
        <v>0</v>
      </c>
      <c r="T31" s="179">
        <f>G31-Q31</f>
        <v>5799600</v>
      </c>
      <c r="U31" s="217" t="s">
        <v>256</v>
      </c>
      <c r="V31" s="54"/>
    </row>
    <row r="32" spans="1:22" s="55" customFormat="1" ht="27" customHeight="1">
      <c r="A32" s="216" t="s">
        <v>236</v>
      </c>
      <c r="B32" s="188" t="s">
        <v>237</v>
      </c>
      <c r="C32" s="170"/>
      <c r="D32" s="170"/>
      <c r="E32" s="170"/>
      <c r="F32" s="170"/>
      <c r="G32" s="189">
        <v>12399800</v>
      </c>
      <c r="H32" s="172"/>
      <c r="I32" s="173"/>
      <c r="J32" s="173"/>
      <c r="K32" s="196">
        <f t="shared" ref="K32:K34" si="15">P32</f>
        <v>0</v>
      </c>
      <c r="L32" s="174">
        <v>5</v>
      </c>
      <c r="M32" s="174" t="e">
        <f t="shared" ref="M32:M33" si="16">L32/K32*100</f>
        <v>#DIV/0!</v>
      </c>
      <c r="N32" s="174">
        <f t="shared" ref="N32:N33" si="17">L32/100*100</f>
        <v>5</v>
      </c>
      <c r="O32" s="189"/>
      <c r="P32" s="175">
        <f t="shared" ref="P32:P33" si="18">SUM(O32/G32)*100</f>
        <v>0</v>
      </c>
      <c r="Q32" s="189"/>
      <c r="R32" s="175" t="e">
        <f t="shared" ref="R32:R33" si="19">SUM(Q32/O32)*100</f>
        <v>#DIV/0!</v>
      </c>
      <c r="S32" s="175">
        <f t="shared" ref="S32:S33" si="20">SUM(Q32/G32)*100</f>
        <v>0</v>
      </c>
      <c r="T32" s="179">
        <f t="shared" ref="T32:T33" si="21">G32-Q32</f>
        <v>12399800</v>
      </c>
      <c r="U32" s="217" t="s">
        <v>256</v>
      </c>
      <c r="V32" s="54"/>
    </row>
    <row r="33" spans="1:22" s="55" customFormat="1" ht="27" customHeight="1">
      <c r="A33" s="216" t="s">
        <v>167</v>
      </c>
      <c r="B33" s="188" t="s">
        <v>67</v>
      </c>
      <c r="C33" s="170"/>
      <c r="D33" s="170"/>
      <c r="E33" s="170"/>
      <c r="F33" s="170"/>
      <c r="G33" s="189">
        <v>30000000</v>
      </c>
      <c r="H33" s="172"/>
      <c r="I33" s="173"/>
      <c r="J33" s="173"/>
      <c r="K33" s="196">
        <f t="shared" si="15"/>
        <v>0</v>
      </c>
      <c r="L33" s="174">
        <v>5</v>
      </c>
      <c r="M33" s="174" t="e">
        <f t="shared" si="16"/>
        <v>#DIV/0!</v>
      </c>
      <c r="N33" s="174">
        <f t="shared" si="17"/>
        <v>5</v>
      </c>
      <c r="O33" s="189"/>
      <c r="P33" s="175">
        <f t="shared" si="18"/>
        <v>0</v>
      </c>
      <c r="Q33" s="189"/>
      <c r="R33" s="175" t="e">
        <f t="shared" si="19"/>
        <v>#DIV/0!</v>
      </c>
      <c r="S33" s="175">
        <f t="shared" si="20"/>
        <v>0</v>
      </c>
      <c r="T33" s="179">
        <f t="shared" si="21"/>
        <v>30000000</v>
      </c>
      <c r="U33" s="217" t="s">
        <v>256</v>
      </c>
      <c r="V33" s="54"/>
    </row>
    <row r="34" spans="1:22" s="58" customFormat="1" ht="15">
      <c r="A34" s="216" t="s">
        <v>168</v>
      </c>
      <c r="B34" s="188" t="s">
        <v>68</v>
      </c>
      <c r="C34" s="188"/>
      <c r="D34" s="188"/>
      <c r="E34" s="188"/>
      <c r="F34" s="188"/>
      <c r="G34" s="189">
        <v>20000000</v>
      </c>
      <c r="H34" s="189">
        <v>0</v>
      </c>
      <c r="I34" s="173" t="s">
        <v>54</v>
      </c>
      <c r="J34" s="173"/>
      <c r="K34" s="196">
        <f t="shared" si="15"/>
        <v>0</v>
      </c>
      <c r="L34" s="190">
        <v>5</v>
      </c>
      <c r="M34" s="190" t="e">
        <f t="shared" ref="M34" si="22">L34/K34*100</f>
        <v>#DIV/0!</v>
      </c>
      <c r="N34" s="190">
        <f t="shared" ref="N34" si="23">L34/100*100</f>
        <v>5</v>
      </c>
      <c r="O34" s="189"/>
      <c r="P34" s="175">
        <f t="shared" ref="P34" si="24">SUM(O34/G34)*100</f>
        <v>0</v>
      </c>
      <c r="Q34" s="192">
        <v>0</v>
      </c>
      <c r="R34" s="175" t="e">
        <f t="shared" ref="R34" si="25">SUM(Q34/O34)*100</f>
        <v>#DIV/0!</v>
      </c>
      <c r="S34" s="175">
        <f t="shared" ref="S34" si="26">SUM(Q34/G34)*100</f>
        <v>0</v>
      </c>
      <c r="T34" s="179">
        <f t="shared" ref="T34" si="27">G34-Q34</f>
        <v>20000000</v>
      </c>
      <c r="U34" s="217" t="s">
        <v>256</v>
      </c>
      <c r="V34" s="57"/>
    </row>
    <row r="35" spans="1:22" s="58" customFormat="1" ht="8.25" customHeight="1">
      <c r="A35" s="222"/>
      <c r="B35" s="197"/>
      <c r="C35" s="182"/>
      <c r="D35" s="182"/>
      <c r="E35" s="182"/>
      <c r="F35" s="182"/>
      <c r="G35" s="183"/>
      <c r="H35" s="183"/>
      <c r="I35" s="184"/>
      <c r="J35" s="184"/>
      <c r="K35" s="193"/>
      <c r="L35" s="193"/>
      <c r="M35" s="193"/>
      <c r="N35" s="193"/>
      <c r="O35" s="198"/>
      <c r="P35" s="194"/>
      <c r="Q35" s="187"/>
      <c r="R35" s="194"/>
      <c r="S35" s="194"/>
      <c r="T35" s="195"/>
      <c r="U35" s="221"/>
      <c r="V35" s="57"/>
    </row>
    <row r="36" spans="1:22" s="55" customFormat="1" ht="33" customHeight="1">
      <c r="A36" s="225" t="s">
        <v>170</v>
      </c>
      <c r="B36" s="301" t="s">
        <v>69</v>
      </c>
      <c r="C36" s="301"/>
      <c r="D36" s="301"/>
      <c r="E36" s="301"/>
      <c r="F36" s="301"/>
      <c r="G36" s="272">
        <f>SUM(G37:G43)</f>
        <v>269691000</v>
      </c>
      <c r="H36" s="272">
        <f>SUM(H37:H41)</f>
        <v>0</v>
      </c>
      <c r="I36" s="273"/>
      <c r="J36" s="273"/>
      <c r="K36" s="274">
        <f>AVERAGE(K37:K41)</f>
        <v>30.894698119071581</v>
      </c>
      <c r="L36" s="274">
        <f>AVERAGE(L37:L43)</f>
        <v>5</v>
      </c>
      <c r="M36" s="274">
        <f>AVERAGE(M37:M43)</f>
        <v>19.736432292313026</v>
      </c>
      <c r="N36" s="274">
        <f>AVERAGE(N37:N43)</f>
        <v>5</v>
      </c>
      <c r="O36" s="272">
        <f>SUM(O37:O43)</f>
        <v>55706605</v>
      </c>
      <c r="P36" s="275">
        <f>SUM(O36/G36)*100</f>
        <v>20.655715244483503</v>
      </c>
      <c r="Q36" s="272">
        <f>SUM(Q37:Q43)</f>
        <v>0</v>
      </c>
      <c r="R36" s="275">
        <f>SUM(Q36/O36)*100</f>
        <v>0</v>
      </c>
      <c r="S36" s="275">
        <f>SUM(Q36/G36)*100</f>
        <v>0</v>
      </c>
      <c r="T36" s="302">
        <f>G36-Q36</f>
        <v>269691000</v>
      </c>
      <c r="U36" s="232"/>
    </row>
    <row r="37" spans="1:22" s="58" customFormat="1" ht="31.5" customHeight="1">
      <c r="A37" s="216" t="s">
        <v>171</v>
      </c>
      <c r="B37" s="188" t="s">
        <v>70</v>
      </c>
      <c r="C37" s="188"/>
      <c r="D37" s="188"/>
      <c r="E37" s="188"/>
      <c r="F37" s="188"/>
      <c r="G37" s="189">
        <v>10000000</v>
      </c>
      <c r="H37" s="189">
        <v>0</v>
      </c>
      <c r="I37" s="173" t="s">
        <v>54</v>
      </c>
      <c r="J37" s="173"/>
      <c r="K37" s="190">
        <f t="shared" ref="K37:K43" si="28">P37</f>
        <v>50</v>
      </c>
      <c r="L37" s="190">
        <v>5</v>
      </c>
      <c r="M37" s="190">
        <f t="shared" ref="M37:M43" si="29">L37/K37*100</f>
        <v>10</v>
      </c>
      <c r="N37" s="190">
        <f t="shared" ref="N37:N43" si="30">L37/100*100</f>
        <v>5</v>
      </c>
      <c r="O37" s="189">
        <v>5000000</v>
      </c>
      <c r="P37" s="175">
        <f t="shared" ref="P37:P43" si="31">SUM(O37/G37)*100</f>
        <v>50</v>
      </c>
      <c r="Q37" s="192">
        <v>0</v>
      </c>
      <c r="R37" s="175">
        <f t="shared" ref="R37:R43" si="32">SUM(Q37/O37)*100</f>
        <v>0</v>
      </c>
      <c r="S37" s="175">
        <f t="shared" ref="S37:S43" si="33">SUM(Q37/G37)*100</f>
        <v>0</v>
      </c>
      <c r="T37" s="179">
        <f t="shared" ref="T37:T43" si="34">G37-Q37</f>
        <v>10000000</v>
      </c>
      <c r="U37" s="217" t="s">
        <v>256</v>
      </c>
      <c r="V37" s="57"/>
    </row>
    <row r="38" spans="1:22" s="58" customFormat="1" ht="27" customHeight="1">
      <c r="A38" s="216" t="s">
        <v>172</v>
      </c>
      <c r="B38" s="188" t="s">
        <v>71</v>
      </c>
      <c r="C38" s="188"/>
      <c r="D38" s="188"/>
      <c r="E38" s="188"/>
      <c r="F38" s="188"/>
      <c r="G38" s="189">
        <v>9000000</v>
      </c>
      <c r="H38" s="189">
        <v>0</v>
      </c>
      <c r="I38" s="173" t="s">
        <v>54</v>
      </c>
      <c r="J38" s="173"/>
      <c r="K38" s="190">
        <f t="shared" si="28"/>
        <v>24.981666666666666</v>
      </c>
      <c r="L38" s="190">
        <v>5</v>
      </c>
      <c r="M38" s="190">
        <f t="shared" si="29"/>
        <v>20.01467743011542</v>
      </c>
      <c r="N38" s="190">
        <f t="shared" si="30"/>
        <v>5</v>
      </c>
      <c r="O38" s="189">
        <v>2248350</v>
      </c>
      <c r="P38" s="175">
        <f t="shared" si="31"/>
        <v>24.981666666666666</v>
      </c>
      <c r="Q38" s="192">
        <v>0</v>
      </c>
      <c r="R38" s="175">
        <f t="shared" si="32"/>
        <v>0</v>
      </c>
      <c r="S38" s="175">
        <f t="shared" si="33"/>
        <v>0</v>
      </c>
      <c r="T38" s="179">
        <f t="shared" si="34"/>
        <v>9000000</v>
      </c>
      <c r="U38" s="217" t="s">
        <v>256</v>
      </c>
      <c r="V38" s="57"/>
    </row>
    <row r="39" spans="1:22" s="58" customFormat="1" ht="27" customHeight="1">
      <c r="A39" s="216" t="s">
        <v>173</v>
      </c>
      <c r="B39" s="188" t="s">
        <v>72</v>
      </c>
      <c r="C39" s="188"/>
      <c r="D39" s="188"/>
      <c r="E39" s="188"/>
      <c r="F39" s="188"/>
      <c r="G39" s="189">
        <v>19999800</v>
      </c>
      <c r="H39" s="189">
        <v>0</v>
      </c>
      <c r="I39" s="173" t="s">
        <v>54</v>
      </c>
      <c r="J39" s="173"/>
      <c r="K39" s="190">
        <f t="shared" si="28"/>
        <v>30.000050000500007</v>
      </c>
      <c r="L39" s="190">
        <v>5</v>
      </c>
      <c r="M39" s="190">
        <f t="shared" si="29"/>
        <v>16.666638888657403</v>
      </c>
      <c r="N39" s="190">
        <f t="shared" si="30"/>
        <v>5</v>
      </c>
      <c r="O39" s="189">
        <v>5999950</v>
      </c>
      <c r="P39" s="175">
        <f t="shared" si="31"/>
        <v>30.000050000500007</v>
      </c>
      <c r="Q39" s="189"/>
      <c r="R39" s="175">
        <f t="shared" si="32"/>
        <v>0</v>
      </c>
      <c r="S39" s="175">
        <f t="shared" si="33"/>
        <v>0</v>
      </c>
      <c r="T39" s="179">
        <f t="shared" si="34"/>
        <v>19999800</v>
      </c>
      <c r="U39" s="217" t="s">
        <v>256</v>
      </c>
      <c r="V39" s="57"/>
    </row>
    <row r="40" spans="1:22" s="58" customFormat="1" ht="27" customHeight="1">
      <c r="A40" s="216" t="s">
        <v>174</v>
      </c>
      <c r="B40" s="188" t="s">
        <v>73</v>
      </c>
      <c r="C40" s="188"/>
      <c r="D40" s="188"/>
      <c r="E40" s="188"/>
      <c r="F40" s="188"/>
      <c r="G40" s="189">
        <v>24800000</v>
      </c>
      <c r="H40" s="189">
        <v>0</v>
      </c>
      <c r="I40" s="173" t="s">
        <v>54</v>
      </c>
      <c r="J40" s="173"/>
      <c r="K40" s="190">
        <f t="shared" si="28"/>
        <v>25</v>
      </c>
      <c r="L40" s="190">
        <v>5</v>
      </c>
      <c r="M40" s="190">
        <f t="shared" si="29"/>
        <v>20</v>
      </c>
      <c r="N40" s="190">
        <f t="shared" si="30"/>
        <v>5</v>
      </c>
      <c r="O40" s="189">
        <v>6200000</v>
      </c>
      <c r="P40" s="175">
        <f t="shared" si="31"/>
        <v>25</v>
      </c>
      <c r="Q40" s="192"/>
      <c r="R40" s="175">
        <f t="shared" si="32"/>
        <v>0</v>
      </c>
      <c r="S40" s="175">
        <f t="shared" si="33"/>
        <v>0</v>
      </c>
      <c r="T40" s="179">
        <f t="shared" si="34"/>
        <v>24800000</v>
      </c>
      <c r="U40" s="217" t="s">
        <v>256</v>
      </c>
      <c r="V40" s="57"/>
    </row>
    <row r="41" spans="1:22" s="58" customFormat="1" ht="27" customHeight="1">
      <c r="A41" s="216" t="s">
        <v>175</v>
      </c>
      <c r="B41" s="188" t="s">
        <v>74</v>
      </c>
      <c r="C41" s="188"/>
      <c r="D41" s="188"/>
      <c r="E41" s="188"/>
      <c r="F41" s="188"/>
      <c r="G41" s="189">
        <v>30999000</v>
      </c>
      <c r="H41" s="189">
        <v>0</v>
      </c>
      <c r="I41" s="173" t="s">
        <v>54</v>
      </c>
      <c r="J41" s="173"/>
      <c r="K41" s="190">
        <f t="shared" si="28"/>
        <v>24.491773928191233</v>
      </c>
      <c r="L41" s="190">
        <v>5</v>
      </c>
      <c r="M41" s="190">
        <f t="shared" si="29"/>
        <v>20.415017771516968</v>
      </c>
      <c r="N41" s="190">
        <f t="shared" si="30"/>
        <v>5</v>
      </c>
      <c r="O41" s="189">
        <v>7592205</v>
      </c>
      <c r="P41" s="175">
        <f t="shared" si="31"/>
        <v>24.491773928191233</v>
      </c>
      <c r="Q41" s="192"/>
      <c r="R41" s="175">
        <f t="shared" si="32"/>
        <v>0</v>
      </c>
      <c r="S41" s="175">
        <f t="shared" si="33"/>
        <v>0</v>
      </c>
      <c r="T41" s="179">
        <f t="shared" si="34"/>
        <v>30999000</v>
      </c>
      <c r="U41" s="217" t="s">
        <v>256</v>
      </c>
      <c r="V41" s="57"/>
    </row>
    <row r="42" spans="1:22" s="58" customFormat="1" ht="27" customHeight="1">
      <c r="A42" s="216" t="s">
        <v>176</v>
      </c>
      <c r="B42" s="199" t="s">
        <v>75</v>
      </c>
      <c r="C42" s="188"/>
      <c r="D42" s="188"/>
      <c r="E42" s="188"/>
      <c r="F42" s="188"/>
      <c r="G42" s="189">
        <v>5000000</v>
      </c>
      <c r="H42" s="189"/>
      <c r="I42" s="173" t="s">
        <v>54</v>
      </c>
      <c r="J42" s="173"/>
      <c r="K42" s="190">
        <f t="shared" si="28"/>
        <v>24.9</v>
      </c>
      <c r="L42" s="190">
        <v>5</v>
      </c>
      <c r="M42" s="190">
        <f t="shared" si="29"/>
        <v>20.080321285140563</v>
      </c>
      <c r="N42" s="190">
        <f t="shared" si="30"/>
        <v>5</v>
      </c>
      <c r="O42" s="189">
        <v>1245000</v>
      </c>
      <c r="P42" s="175">
        <f t="shared" si="31"/>
        <v>24.9</v>
      </c>
      <c r="Q42" s="192"/>
      <c r="R42" s="175">
        <f t="shared" si="32"/>
        <v>0</v>
      </c>
      <c r="S42" s="200">
        <f t="shared" si="33"/>
        <v>0</v>
      </c>
      <c r="T42" s="201">
        <f t="shared" si="34"/>
        <v>5000000</v>
      </c>
      <c r="U42" s="217" t="s">
        <v>256</v>
      </c>
      <c r="V42" s="57"/>
    </row>
    <row r="43" spans="1:22" s="58" customFormat="1" ht="27" customHeight="1">
      <c r="A43" s="216" t="s">
        <v>177</v>
      </c>
      <c r="B43" s="202" t="s">
        <v>76</v>
      </c>
      <c r="C43" s="168"/>
      <c r="D43" s="188"/>
      <c r="E43" s="188"/>
      <c r="F43" s="188"/>
      <c r="G43" s="189">
        <v>169892200</v>
      </c>
      <c r="H43" s="189"/>
      <c r="I43" s="173" t="s">
        <v>54</v>
      </c>
      <c r="J43" s="173"/>
      <c r="K43" s="190">
        <f t="shared" si="28"/>
        <v>16.140293668573367</v>
      </c>
      <c r="L43" s="190">
        <v>5</v>
      </c>
      <c r="M43" s="190">
        <f t="shared" si="29"/>
        <v>30.978370670760835</v>
      </c>
      <c r="N43" s="190">
        <f t="shared" si="30"/>
        <v>5</v>
      </c>
      <c r="O43" s="189">
        <v>27421100</v>
      </c>
      <c r="P43" s="175">
        <f t="shared" si="31"/>
        <v>16.140293668573367</v>
      </c>
      <c r="Q43" s="192"/>
      <c r="R43" s="175">
        <f t="shared" si="32"/>
        <v>0</v>
      </c>
      <c r="S43" s="203">
        <f t="shared" si="33"/>
        <v>0</v>
      </c>
      <c r="T43" s="204">
        <f t="shared" si="34"/>
        <v>169892200</v>
      </c>
      <c r="U43" s="217" t="s">
        <v>256</v>
      </c>
      <c r="V43" s="57"/>
    </row>
    <row r="44" spans="1:22" s="58" customFormat="1" ht="8.25" customHeight="1">
      <c r="A44" s="223"/>
      <c r="B44" s="205"/>
      <c r="C44" s="206"/>
      <c r="D44" s="182"/>
      <c r="E44" s="182"/>
      <c r="F44" s="182"/>
      <c r="G44" s="183"/>
      <c r="H44" s="183"/>
      <c r="I44" s="184"/>
      <c r="J44" s="184"/>
      <c r="K44" s="193"/>
      <c r="L44" s="193"/>
      <c r="M44" s="193"/>
      <c r="N44" s="193"/>
      <c r="O44" s="183"/>
      <c r="P44" s="207"/>
      <c r="Q44" s="187"/>
      <c r="R44" s="207"/>
      <c r="S44" s="208"/>
      <c r="T44" s="209"/>
      <c r="U44" s="219"/>
      <c r="V44" s="57"/>
    </row>
    <row r="45" spans="1:22" s="55" customFormat="1" ht="27" customHeight="1">
      <c r="A45" s="225" t="s">
        <v>178</v>
      </c>
      <c r="B45" s="229" t="s">
        <v>77</v>
      </c>
      <c r="C45" s="229"/>
      <c r="D45" s="301"/>
      <c r="E45" s="301"/>
      <c r="F45" s="301"/>
      <c r="G45" s="272">
        <f>SUM(G46)</f>
        <v>49717800</v>
      </c>
      <c r="H45" s="272">
        <f>SUM(H46:H51)</f>
        <v>0</v>
      </c>
      <c r="I45" s="273"/>
      <c r="J45" s="273"/>
      <c r="K45" s="274">
        <f>AVERAGE(K46)</f>
        <v>0</v>
      </c>
      <c r="L45" s="274">
        <f>AVERAGE(L46)</f>
        <v>5</v>
      </c>
      <c r="M45" s="274" t="e">
        <f>AVERAGE(M46)</f>
        <v>#DIV/0!</v>
      </c>
      <c r="N45" s="274">
        <f>AVERAGE(N46)</f>
        <v>5</v>
      </c>
      <c r="O45" s="272">
        <f>SUM(O46)</f>
        <v>0</v>
      </c>
      <c r="P45" s="275">
        <f>SUM(O45/G45)*100</f>
        <v>0</v>
      </c>
      <c r="Q45" s="272">
        <f>SUM(Q46)</f>
        <v>0</v>
      </c>
      <c r="R45" s="275" t="e">
        <f>SUM(Q45/O45)*100</f>
        <v>#DIV/0!</v>
      </c>
      <c r="S45" s="303">
        <f>SUM(Q45/G45)*100</f>
        <v>0</v>
      </c>
      <c r="T45" s="276">
        <f>G45-Q45</f>
        <v>49717800</v>
      </c>
      <c r="U45" s="232"/>
      <c r="V45" s="54"/>
    </row>
    <row r="46" spans="1:22" s="58" customFormat="1" ht="27" customHeight="1">
      <c r="A46" s="216" t="s">
        <v>179</v>
      </c>
      <c r="B46" s="168" t="s">
        <v>78</v>
      </c>
      <c r="C46" s="168"/>
      <c r="D46" s="188"/>
      <c r="E46" s="188"/>
      <c r="F46" s="188"/>
      <c r="G46" s="189">
        <v>49717800</v>
      </c>
      <c r="H46" s="189">
        <v>0</v>
      </c>
      <c r="I46" s="173" t="s">
        <v>54</v>
      </c>
      <c r="J46" s="173"/>
      <c r="K46" s="190">
        <f t="shared" ref="K46:K51" si="35">P46</f>
        <v>0</v>
      </c>
      <c r="L46" s="190">
        <v>5</v>
      </c>
      <c r="M46" s="190" t="e">
        <f>L46/K46*100</f>
        <v>#DIV/0!</v>
      </c>
      <c r="N46" s="190">
        <f t="shared" ref="N46:N51" si="36">L46/100*100</f>
        <v>5</v>
      </c>
      <c r="O46" s="189"/>
      <c r="P46" s="175">
        <f t="shared" ref="P46:P51" si="37">SUM(O46/G46)*100</f>
        <v>0</v>
      </c>
      <c r="Q46" s="189"/>
      <c r="R46" s="175" t="e">
        <f t="shared" ref="R46:R51" si="38">SUM(Q46/O46)*100</f>
        <v>#DIV/0!</v>
      </c>
      <c r="S46" s="210">
        <f t="shared" ref="S46:S51" si="39">SUM(Q46/G46)*100</f>
        <v>0</v>
      </c>
      <c r="T46" s="176">
        <f t="shared" ref="T46:T51" si="40">G46-Q46</f>
        <v>49717800</v>
      </c>
      <c r="U46" s="217" t="s">
        <v>256</v>
      </c>
      <c r="V46" s="57"/>
    </row>
    <row r="47" spans="1:22" s="58" customFormat="1" ht="8.25" customHeight="1">
      <c r="A47" s="220"/>
      <c r="B47" s="206"/>
      <c r="C47" s="206"/>
      <c r="D47" s="182"/>
      <c r="E47" s="182"/>
      <c r="F47" s="182"/>
      <c r="G47" s="183"/>
      <c r="H47" s="183"/>
      <c r="I47" s="184"/>
      <c r="J47" s="184"/>
      <c r="K47" s="193"/>
      <c r="L47" s="193"/>
      <c r="M47" s="193"/>
      <c r="N47" s="193"/>
      <c r="O47" s="183"/>
      <c r="P47" s="194"/>
      <c r="Q47" s="183"/>
      <c r="R47" s="194"/>
      <c r="S47" s="211"/>
      <c r="T47" s="212"/>
      <c r="U47" s="221"/>
      <c r="V47" s="57"/>
    </row>
    <row r="48" spans="1:22" s="58" customFormat="1" ht="27" customHeight="1">
      <c r="A48" s="225" t="s">
        <v>180</v>
      </c>
      <c r="B48" s="229" t="s">
        <v>79</v>
      </c>
      <c r="C48" s="230"/>
      <c r="D48" s="231"/>
      <c r="E48" s="231"/>
      <c r="F48" s="231"/>
      <c r="G48" s="272">
        <f>SUM(G49:G51)</f>
        <v>728084696</v>
      </c>
      <c r="H48" s="346">
        <v>0</v>
      </c>
      <c r="I48" s="273"/>
      <c r="J48" s="273"/>
      <c r="K48" s="274">
        <f>AVERAGE(K49:K51)</f>
        <v>30.09349629319696</v>
      </c>
      <c r="L48" s="274">
        <f>AVERAGE(L49:L51)</f>
        <v>5</v>
      </c>
      <c r="M48" s="274">
        <f>AVERAGE(M49:M51)</f>
        <v>17.515795037105146</v>
      </c>
      <c r="N48" s="274">
        <f>AVERAGE(N49:N51)</f>
        <v>5</v>
      </c>
      <c r="O48" s="347">
        <f>SUM(O49:O51)</f>
        <v>266237799</v>
      </c>
      <c r="P48" s="275">
        <f t="shared" si="37"/>
        <v>36.566872022262643</v>
      </c>
      <c r="Q48" s="272">
        <f>SUM(Q49:Q51)</f>
        <v>0</v>
      </c>
      <c r="R48" s="275">
        <f t="shared" si="38"/>
        <v>0</v>
      </c>
      <c r="S48" s="303">
        <f t="shared" si="39"/>
        <v>0</v>
      </c>
      <c r="T48" s="276">
        <f>G48-Q48</f>
        <v>728084696</v>
      </c>
      <c r="U48" s="232"/>
      <c r="V48" s="57"/>
    </row>
    <row r="49" spans="1:22" s="58" customFormat="1" ht="27" customHeight="1">
      <c r="A49" s="216" t="s">
        <v>181</v>
      </c>
      <c r="B49" s="168" t="s">
        <v>80</v>
      </c>
      <c r="C49" s="168"/>
      <c r="D49" s="188"/>
      <c r="E49" s="188"/>
      <c r="F49" s="188"/>
      <c r="G49" s="189">
        <v>24999500</v>
      </c>
      <c r="H49" s="189"/>
      <c r="I49" s="173" t="s">
        <v>54</v>
      </c>
      <c r="J49" s="173"/>
      <c r="K49" s="190">
        <f t="shared" si="35"/>
        <v>24.732494649892995</v>
      </c>
      <c r="L49" s="190">
        <v>5</v>
      </c>
      <c r="M49" s="190">
        <f t="shared" ref="M49:M51" si="41">L49/K49*100</f>
        <v>20.216318939026365</v>
      </c>
      <c r="N49" s="190">
        <f t="shared" si="36"/>
        <v>5</v>
      </c>
      <c r="O49" s="189">
        <v>6183000</v>
      </c>
      <c r="P49" s="175">
        <f t="shared" si="37"/>
        <v>24.732494649892995</v>
      </c>
      <c r="Q49" s="189"/>
      <c r="R49" s="175">
        <f t="shared" si="38"/>
        <v>0</v>
      </c>
      <c r="S49" s="210">
        <f t="shared" si="39"/>
        <v>0</v>
      </c>
      <c r="T49" s="176">
        <f t="shared" si="40"/>
        <v>24999500</v>
      </c>
      <c r="U49" s="217" t="s">
        <v>256</v>
      </c>
      <c r="V49" s="57"/>
    </row>
    <row r="50" spans="1:22" s="58" customFormat="1" ht="27" customHeight="1">
      <c r="A50" s="216" t="s">
        <v>182</v>
      </c>
      <c r="B50" s="168" t="s">
        <v>81</v>
      </c>
      <c r="C50" s="168"/>
      <c r="D50" s="188"/>
      <c r="E50" s="188"/>
      <c r="F50" s="188"/>
      <c r="G50" s="189">
        <v>160999196</v>
      </c>
      <c r="H50" s="189"/>
      <c r="I50" s="173" t="s">
        <v>54</v>
      </c>
      <c r="J50" s="173"/>
      <c r="K50" s="190">
        <f t="shared" si="35"/>
        <v>25</v>
      </c>
      <c r="L50" s="190">
        <v>5</v>
      </c>
      <c r="M50" s="190">
        <f t="shared" si="41"/>
        <v>20</v>
      </c>
      <c r="N50" s="190">
        <f t="shared" si="36"/>
        <v>5</v>
      </c>
      <c r="O50" s="189">
        <v>40249799</v>
      </c>
      <c r="P50" s="175">
        <f t="shared" si="37"/>
        <v>25</v>
      </c>
      <c r="Q50" s="189"/>
      <c r="R50" s="175">
        <f t="shared" si="38"/>
        <v>0</v>
      </c>
      <c r="S50" s="210">
        <f t="shared" si="39"/>
        <v>0</v>
      </c>
      <c r="T50" s="176">
        <f t="shared" si="40"/>
        <v>160999196</v>
      </c>
      <c r="U50" s="217" t="s">
        <v>256</v>
      </c>
      <c r="V50" s="57"/>
    </row>
    <row r="51" spans="1:22" s="58" customFormat="1" ht="31.5" customHeight="1" thickBot="1">
      <c r="A51" s="216" t="s">
        <v>183</v>
      </c>
      <c r="B51" s="168" t="s">
        <v>82</v>
      </c>
      <c r="C51" s="168"/>
      <c r="D51" s="188"/>
      <c r="E51" s="188"/>
      <c r="F51" s="188"/>
      <c r="G51" s="189">
        <v>542086000</v>
      </c>
      <c r="H51" s="189"/>
      <c r="I51" s="173" t="s">
        <v>54</v>
      </c>
      <c r="J51" s="173"/>
      <c r="K51" s="190">
        <f t="shared" si="35"/>
        <v>40.547994229697871</v>
      </c>
      <c r="L51" s="190">
        <v>5</v>
      </c>
      <c r="M51" s="190">
        <f t="shared" si="41"/>
        <v>12.331066172289075</v>
      </c>
      <c r="N51" s="190">
        <f t="shared" si="36"/>
        <v>5</v>
      </c>
      <c r="O51" s="189">
        <v>219805000</v>
      </c>
      <c r="P51" s="175">
        <f t="shared" si="37"/>
        <v>40.547994229697871</v>
      </c>
      <c r="Q51" s="189"/>
      <c r="R51" s="175">
        <f t="shared" si="38"/>
        <v>0</v>
      </c>
      <c r="S51" s="210">
        <f t="shared" si="39"/>
        <v>0</v>
      </c>
      <c r="T51" s="176">
        <f t="shared" si="40"/>
        <v>542086000</v>
      </c>
      <c r="U51" s="217" t="s">
        <v>256</v>
      </c>
      <c r="V51" s="57"/>
    </row>
    <row r="52" spans="1:22" s="58" customFormat="1" ht="6.75" customHeight="1" thickTop="1">
      <c r="A52" s="220"/>
      <c r="B52" s="213"/>
      <c r="C52" s="214"/>
      <c r="D52" s="214"/>
      <c r="E52" s="182"/>
      <c r="F52" s="182"/>
      <c r="G52" s="183"/>
      <c r="H52" s="183"/>
      <c r="I52" s="183"/>
      <c r="J52" s="183"/>
      <c r="K52" s="193"/>
      <c r="L52" s="193"/>
      <c r="M52" s="193"/>
      <c r="N52" s="193"/>
      <c r="O52" s="183"/>
      <c r="P52" s="207"/>
      <c r="Q52" s="187"/>
      <c r="R52" s="207"/>
      <c r="S52" s="207"/>
      <c r="T52" s="215"/>
      <c r="U52" s="219"/>
      <c r="V52" s="57"/>
    </row>
    <row r="53" spans="1:22" s="55" customFormat="1" ht="32.25" customHeight="1">
      <c r="A53" s="225" t="s">
        <v>184</v>
      </c>
      <c r="B53" s="229" t="s">
        <v>83</v>
      </c>
      <c r="C53" s="229"/>
      <c r="D53" s="301"/>
      <c r="E53" s="301"/>
      <c r="F53" s="301"/>
      <c r="G53" s="272">
        <f>SUM(G54:G57)</f>
        <v>332840000</v>
      </c>
      <c r="H53" s="272">
        <f>SUM(H54:H76)</f>
        <v>0</v>
      </c>
      <c r="I53" s="272"/>
      <c r="J53" s="272"/>
      <c r="K53" s="274">
        <f>AVERAGE(K54:K57)</f>
        <v>14.489316916789967</v>
      </c>
      <c r="L53" s="274">
        <f>AVERAGE(L54:L57)</f>
        <v>5</v>
      </c>
      <c r="M53" s="274" t="e">
        <f>AVERAGE(M54:M57)</f>
        <v>#DIV/0!</v>
      </c>
      <c r="N53" s="274">
        <f>AVERAGE(N54:N57)</f>
        <v>5</v>
      </c>
      <c r="O53" s="272">
        <f>SUM(O54:O57)</f>
        <v>45487500</v>
      </c>
      <c r="P53" s="275">
        <f>SUM(O53/G53)*100</f>
        <v>13.666476385049876</v>
      </c>
      <c r="Q53" s="272">
        <f>SUM(Q54:Q57)</f>
        <v>0</v>
      </c>
      <c r="R53" s="275">
        <f>SUM(Q53/O53)*100</f>
        <v>0</v>
      </c>
      <c r="S53" s="303">
        <f>SUM(Q53/G53)*100</f>
        <v>0</v>
      </c>
      <c r="T53" s="302">
        <f>G53-Q53</f>
        <v>332840000</v>
      </c>
      <c r="U53" s="304"/>
      <c r="V53" s="54"/>
    </row>
    <row r="54" spans="1:22" s="58" customFormat="1" ht="34.5" customHeight="1">
      <c r="A54" s="216" t="s">
        <v>185</v>
      </c>
      <c r="B54" s="168" t="s">
        <v>84</v>
      </c>
      <c r="C54" s="168"/>
      <c r="D54" s="188"/>
      <c r="E54" s="188"/>
      <c r="F54" s="188"/>
      <c r="G54" s="189">
        <v>145400000</v>
      </c>
      <c r="H54" s="189">
        <v>0</v>
      </c>
      <c r="I54" s="173" t="s">
        <v>54</v>
      </c>
      <c r="J54" s="173"/>
      <c r="K54" s="190">
        <f t="shared" ref="K54:K94" si="42">P54</f>
        <v>25</v>
      </c>
      <c r="L54" s="190">
        <v>5</v>
      </c>
      <c r="M54" s="190">
        <f t="shared" ref="M54:M94" si="43">L54/K54*100</f>
        <v>20</v>
      </c>
      <c r="N54" s="190">
        <f t="shared" ref="N54:N94" si="44">L54/100*100</f>
        <v>5</v>
      </c>
      <c r="O54" s="189">
        <v>36350000</v>
      </c>
      <c r="P54" s="175">
        <f t="shared" ref="P54:P99" si="45">SUM(O54/G54)*100</f>
        <v>25</v>
      </c>
      <c r="Q54" s="189">
        <v>0</v>
      </c>
      <c r="R54" s="175">
        <f t="shared" ref="R54:R94" si="46">SUM(Q54/O54)*100</f>
        <v>0</v>
      </c>
      <c r="S54" s="210">
        <f t="shared" ref="S54:S94" si="47">SUM(Q54/G54)*100</f>
        <v>0</v>
      </c>
      <c r="T54" s="176">
        <f t="shared" ref="T54:T94" si="48">G54-Q54</f>
        <v>145400000</v>
      </c>
      <c r="U54" s="217" t="s">
        <v>256</v>
      </c>
      <c r="V54" s="57"/>
    </row>
    <row r="55" spans="1:22" s="58" customFormat="1" ht="33.75" customHeight="1">
      <c r="A55" s="216" t="s">
        <v>186</v>
      </c>
      <c r="B55" s="168" t="s">
        <v>85</v>
      </c>
      <c r="C55" s="168"/>
      <c r="D55" s="188"/>
      <c r="E55" s="188"/>
      <c r="F55" s="188"/>
      <c r="G55" s="189">
        <v>95000000</v>
      </c>
      <c r="H55" s="189">
        <v>0</v>
      </c>
      <c r="I55" s="173" t="s">
        <v>54</v>
      </c>
      <c r="J55" s="173"/>
      <c r="K55" s="190">
        <f t="shared" si="42"/>
        <v>5.2631578947368416</v>
      </c>
      <c r="L55" s="190">
        <v>5</v>
      </c>
      <c r="M55" s="190">
        <f t="shared" si="43"/>
        <v>95</v>
      </c>
      <c r="N55" s="190">
        <f t="shared" si="44"/>
        <v>5</v>
      </c>
      <c r="O55" s="189">
        <v>5000000</v>
      </c>
      <c r="P55" s="175">
        <f t="shared" si="45"/>
        <v>5.2631578947368416</v>
      </c>
      <c r="Q55" s="189"/>
      <c r="R55" s="175">
        <f t="shared" si="46"/>
        <v>0</v>
      </c>
      <c r="S55" s="210">
        <f t="shared" si="47"/>
        <v>0</v>
      </c>
      <c r="T55" s="176">
        <f t="shared" si="48"/>
        <v>95000000</v>
      </c>
      <c r="U55" s="217" t="s">
        <v>256</v>
      </c>
      <c r="V55" s="57"/>
    </row>
    <row r="56" spans="1:22" s="58" customFormat="1" ht="27" customHeight="1">
      <c r="A56" s="216" t="s">
        <v>187</v>
      </c>
      <c r="B56" s="168" t="s">
        <v>86</v>
      </c>
      <c r="C56" s="168"/>
      <c r="D56" s="188"/>
      <c r="E56" s="188"/>
      <c r="F56" s="188"/>
      <c r="G56" s="189">
        <v>14940000</v>
      </c>
      <c r="H56" s="189">
        <v>0</v>
      </c>
      <c r="I56" s="173" t="s">
        <v>54</v>
      </c>
      <c r="J56" s="173"/>
      <c r="K56" s="190">
        <f t="shared" si="42"/>
        <v>27.694109772423026</v>
      </c>
      <c r="L56" s="190">
        <v>5</v>
      </c>
      <c r="M56" s="190">
        <f t="shared" si="43"/>
        <v>18.054380664652566</v>
      </c>
      <c r="N56" s="190">
        <f t="shared" si="44"/>
        <v>5</v>
      </c>
      <c r="O56" s="189">
        <v>4137500</v>
      </c>
      <c r="P56" s="175">
        <f t="shared" si="45"/>
        <v>27.694109772423026</v>
      </c>
      <c r="Q56" s="189">
        <v>0</v>
      </c>
      <c r="R56" s="175">
        <f t="shared" si="46"/>
        <v>0</v>
      </c>
      <c r="S56" s="210">
        <f t="shared" si="47"/>
        <v>0</v>
      </c>
      <c r="T56" s="176">
        <f t="shared" si="48"/>
        <v>14940000</v>
      </c>
      <c r="U56" s="217" t="s">
        <v>256</v>
      </c>
      <c r="V56" s="57"/>
    </row>
    <row r="57" spans="1:22" s="58" customFormat="1" ht="27" customHeight="1">
      <c r="A57" s="216" t="s">
        <v>188</v>
      </c>
      <c r="B57" s="168" t="s">
        <v>87</v>
      </c>
      <c r="C57" s="168"/>
      <c r="D57" s="188"/>
      <c r="E57" s="188"/>
      <c r="F57" s="188"/>
      <c r="G57" s="189">
        <v>77500000</v>
      </c>
      <c r="H57" s="189">
        <v>0</v>
      </c>
      <c r="I57" s="173" t="s">
        <v>46</v>
      </c>
      <c r="J57" s="173"/>
      <c r="K57" s="190">
        <f t="shared" si="42"/>
        <v>0</v>
      </c>
      <c r="L57" s="190">
        <v>5</v>
      </c>
      <c r="M57" s="190" t="e">
        <f t="shared" si="43"/>
        <v>#DIV/0!</v>
      </c>
      <c r="N57" s="190">
        <f t="shared" si="44"/>
        <v>5</v>
      </c>
      <c r="O57" s="189"/>
      <c r="P57" s="175">
        <f t="shared" si="45"/>
        <v>0</v>
      </c>
      <c r="Q57" s="189">
        <v>0</v>
      </c>
      <c r="R57" s="175" t="e">
        <f t="shared" si="46"/>
        <v>#DIV/0!</v>
      </c>
      <c r="S57" s="210">
        <f t="shared" si="47"/>
        <v>0</v>
      </c>
      <c r="T57" s="176">
        <f t="shared" si="48"/>
        <v>77500000</v>
      </c>
      <c r="U57" s="217" t="s">
        <v>256</v>
      </c>
      <c r="V57" s="57"/>
    </row>
    <row r="58" spans="1:22" s="58" customFormat="1" ht="8.25" customHeight="1">
      <c r="A58" s="260"/>
      <c r="B58" s="261"/>
      <c r="C58" s="261"/>
      <c r="D58" s="262"/>
      <c r="E58" s="262"/>
      <c r="F58" s="262"/>
      <c r="G58" s="263"/>
      <c r="H58" s="263"/>
      <c r="I58" s="264"/>
      <c r="J58" s="264"/>
      <c r="K58" s="265"/>
      <c r="L58" s="265"/>
      <c r="M58" s="265"/>
      <c r="N58" s="265"/>
      <c r="O58" s="264"/>
      <c r="P58" s="266"/>
      <c r="Q58" s="263"/>
      <c r="R58" s="266"/>
      <c r="S58" s="267"/>
      <c r="T58" s="268"/>
      <c r="U58" s="269"/>
      <c r="V58" s="57"/>
    </row>
    <row r="59" spans="1:22" s="58" customFormat="1" ht="36" customHeight="1">
      <c r="A59" s="306" t="s">
        <v>189</v>
      </c>
      <c r="B59" s="307" t="s">
        <v>148</v>
      </c>
      <c r="C59" s="308"/>
      <c r="D59" s="309"/>
      <c r="E59" s="309"/>
      <c r="F59" s="309"/>
      <c r="G59" s="310">
        <f>G60+G68+G96</f>
        <v>97015721208</v>
      </c>
      <c r="H59" s="310"/>
      <c r="I59" s="311"/>
      <c r="J59" s="311"/>
      <c r="K59" s="312">
        <f>(K60+K68+K96)/3</f>
        <v>9.6488269183623707</v>
      </c>
      <c r="L59" s="312">
        <f>(L60+L68+L96)/3</f>
        <v>5</v>
      </c>
      <c r="M59" s="312" t="e">
        <f>(M60+M68+M96+#REF!)/4</f>
        <v>#DIV/0!</v>
      </c>
      <c r="N59" s="312">
        <f>(N60+N68+N96)/3</f>
        <v>4.6794871794871797</v>
      </c>
      <c r="O59" s="310">
        <f>(O60+O68+O96)</f>
        <v>12957388268</v>
      </c>
      <c r="P59" s="313">
        <f>SUM(O59/G59)*100</f>
        <v>13.355967575831951</v>
      </c>
      <c r="Q59" s="310">
        <f>Q60+Q68+Q96</f>
        <v>0</v>
      </c>
      <c r="R59" s="313">
        <f>SUM(Q59/O59)*100</f>
        <v>0</v>
      </c>
      <c r="S59" s="313">
        <f t="shared" si="47"/>
        <v>0</v>
      </c>
      <c r="T59" s="314">
        <f>G59-Q59</f>
        <v>97015721208</v>
      </c>
      <c r="U59" s="315"/>
      <c r="V59" s="57"/>
    </row>
    <row r="60" spans="1:22" s="58" customFormat="1" ht="37.5" customHeight="1">
      <c r="A60" s="228" t="s">
        <v>89</v>
      </c>
      <c r="B60" s="229" t="s">
        <v>88</v>
      </c>
      <c r="C60" s="230"/>
      <c r="D60" s="231"/>
      <c r="E60" s="231"/>
      <c r="F60" s="231"/>
      <c r="G60" s="272">
        <f>SUM(G61:G66)</f>
        <v>54359942412</v>
      </c>
      <c r="H60" s="272">
        <v>0</v>
      </c>
      <c r="I60" s="273"/>
      <c r="J60" s="273"/>
      <c r="K60" s="274">
        <f>AVERAGE(K61:K66)</f>
        <v>1.626436340459412</v>
      </c>
      <c r="L60" s="274">
        <f>AVERAGE(L61:L66)</f>
        <v>5</v>
      </c>
      <c r="M60" s="274" t="e">
        <f>AVERAGE(M61:M66)</f>
        <v>#DIV/0!</v>
      </c>
      <c r="N60" s="274">
        <f>AVERAGE(N61:N66)</f>
        <v>5</v>
      </c>
      <c r="O60" s="272">
        <f>SUM(O61:O66)</f>
        <v>200740560</v>
      </c>
      <c r="P60" s="275">
        <f t="shared" si="45"/>
        <v>0.36928030290864761</v>
      </c>
      <c r="Q60" s="272">
        <f>SUM(Q61:Q66)</f>
        <v>0</v>
      </c>
      <c r="R60" s="275">
        <f t="shared" si="46"/>
        <v>0</v>
      </c>
      <c r="S60" s="303">
        <f t="shared" si="47"/>
        <v>0</v>
      </c>
      <c r="T60" s="276">
        <f t="shared" si="48"/>
        <v>54359942412</v>
      </c>
      <c r="U60" s="305"/>
      <c r="V60" s="57"/>
    </row>
    <row r="61" spans="1:22" s="58" customFormat="1" ht="31.5" customHeight="1">
      <c r="A61" s="224" t="s">
        <v>190</v>
      </c>
      <c r="B61" s="168" t="s">
        <v>145</v>
      </c>
      <c r="C61" s="168"/>
      <c r="D61" s="188"/>
      <c r="E61" s="188"/>
      <c r="F61" s="188"/>
      <c r="G61" s="189">
        <v>15000000000</v>
      </c>
      <c r="H61" s="189">
        <v>0</v>
      </c>
      <c r="I61" s="279" t="s">
        <v>134</v>
      </c>
      <c r="J61" s="279"/>
      <c r="K61" s="190">
        <f t="shared" si="42"/>
        <v>0</v>
      </c>
      <c r="L61" s="190">
        <v>5</v>
      </c>
      <c r="M61" s="190" t="e">
        <f t="shared" si="43"/>
        <v>#DIV/0!</v>
      </c>
      <c r="N61" s="190">
        <f t="shared" si="44"/>
        <v>5</v>
      </c>
      <c r="O61" s="189"/>
      <c r="P61" s="175">
        <f t="shared" si="45"/>
        <v>0</v>
      </c>
      <c r="Q61" s="189">
        <v>0</v>
      </c>
      <c r="R61" s="175" t="e">
        <f t="shared" si="46"/>
        <v>#DIV/0!</v>
      </c>
      <c r="S61" s="210">
        <f t="shared" si="47"/>
        <v>0</v>
      </c>
      <c r="T61" s="176">
        <f t="shared" si="48"/>
        <v>15000000000</v>
      </c>
      <c r="U61" s="217" t="s">
        <v>31</v>
      </c>
      <c r="V61" s="57"/>
    </row>
    <row r="62" spans="1:22" s="58" customFormat="1" ht="31.5" customHeight="1">
      <c r="A62" s="224" t="s">
        <v>240</v>
      </c>
      <c r="B62" s="350" t="s">
        <v>239</v>
      </c>
      <c r="C62" s="168"/>
      <c r="D62" s="188"/>
      <c r="E62" s="188"/>
      <c r="F62" s="188"/>
      <c r="G62" s="189">
        <v>3000000000</v>
      </c>
      <c r="H62" s="189"/>
      <c r="I62" s="279"/>
      <c r="J62" s="279"/>
      <c r="K62" s="190">
        <f t="shared" si="42"/>
        <v>0</v>
      </c>
      <c r="L62" s="190">
        <v>5</v>
      </c>
      <c r="M62" s="190" t="e">
        <f t="shared" si="43"/>
        <v>#DIV/0!</v>
      </c>
      <c r="N62" s="190">
        <f>L62/100*100</f>
        <v>5</v>
      </c>
      <c r="O62" s="189"/>
      <c r="P62" s="175">
        <f t="shared" si="45"/>
        <v>0</v>
      </c>
      <c r="Q62" s="189"/>
      <c r="R62" s="175"/>
      <c r="S62" s="210"/>
      <c r="T62" s="176"/>
      <c r="U62" s="217" t="s">
        <v>31</v>
      </c>
      <c r="V62" s="57"/>
    </row>
    <row r="63" spans="1:22" s="58" customFormat="1" ht="34.5" customHeight="1">
      <c r="A63" s="224" t="s">
        <v>191</v>
      </c>
      <c r="B63" s="168" t="s">
        <v>146</v>
      </c>
      <c r="C63" s="168"/>
      <c r="D63" s="188"/>
      <c r="E63" s="188"/>
      <c r="F63" s="188"/>
      <c r="G63" s="189">
        <v>2057059300</v>
      </c>
      <c r="H63" s="189">
        <v>0</v>
      </c>
      <c r="I63" s="173" t="s">
        <v>138</v>
      </c>
      <c r="J63" s="173"/>
      <c r="K63" s="190">
        <f t="shared" si="42"/>
        <v>9.7586180427564724</v>
      </c>
      <c r="L63" s="190">
        <v>5</v>
      </c>
      <c r="M63" s="190">
        <f t="shared" si="43"/>
        <v>51.236763013912089</v>
      </c>
      <c r="N63" s="190">
        <f t="shared" si="44"/>
        <v>5</v>
      </c>
      <c r="O63" s="189">
        <v>200740560</v>
      </c>
      <c r="P63" s="175">
        <f t="shared" si="45"/>
        <v>9.7586180427564724</v>
      </c>
      <c r="Q63" s="189">
        <v>0</v>
      </c>
      <c r="R63" s="175">
        <f t="shared" si="46"/>
        <v>0</v>
      </c>
      <c r="S63" s="210">
        <f t="shared" si="47"/>
        <v>0</v>
      </c>
      <c r="T63" s="176">
        <f t="shared" si="48"/>
        <v>2057059300</v>
      </c>
      <c r="U63" s="217" t="s">
        <v>31</v>
      </c>
      <c r="V63" s="57"/>
    </row>
    <row r="64" spans="1:22" s="58" customFormat="1" ht="32.25" customHeight="1">
      <c r="A64" s="224" t="s">
        <v>192</v>
      </c>
      <c r="B64" s="168" t="s">
        <v>147</v>
      </c>
      <c r="C64" s="168"/>
      <c r="D64" s="188"/>
      <c r="E64" s="188"/>
      <c r="F64" s="188"/>
      <c r="G64" s="189">
        <v>30470064112</v>
      </c>
      <c r="H64" s="189">
        <v>0</v>
      </c>
      <c r="I64" s="279" t="s">
        <v>137</v>
      </c>
      <c r="J64" s="279"/>
      <c r="K64" s="190">
        <f t="shared" si="42"/>
        <v>0</v>
      </c>
      <c r="L64" s="190">
        <v>5</v>
      </c>
      <c r="M64" s="190" t="e">
        <f t="shared" si="43"/>
        <v>#DIV/0!</v>
      </c>
      <c r="N64" s="190">
        <f t="shared" si="44"/>
        <v>5</v>
      </c>
      <c r="O64" s="189"/>
      <c r="P64" s="175">
        <f t="shared" si="45"/>
        <v>0</v>
      </c>
      <c r="Q64" s="189">
        <v>0</v>
      </c>
      <c r="R64" s="175" t="e">
        <f t="shared" si="46"/>
        <v>#DIV/0!</v>
      </c>
      <c r="S64" s="210">
        <f t="shared" si="47"/>
        <v>0</v>
      </c>
      <c r="T64" s="176">
        <f t="shared" si="48"/>
        <v>30470064112</v>
      </c>
      <c r="U64" s="217" t="s">
        <v>31</v>
      </c>
      <c r="V64" s="57"/>
    </row>
    <row r="65" spans="1:22" s="58" customFormat="1" ht="27" customHeight="1">
      <c r="A65" s="224" t="s">
        <v>193</v>
      </c>
      <c r="B65" s="168" t="s">
        <v>90</v>
      </c>
      <c r="C65" s="168"/>
      <c r="D65" s="188"/>
      <c r="E65" s="188"/>
      <c r="F65" s="188"/>
      <c r="G65" s="189">
        <v>2231538906</v>
      </c>
      <c r="H65" s="189">
        <v>0</v>
      </c>
      <c r="I65" s="279" t="s">
        <v>137</v>
      </c>
      <c r="J65" s="279"/>
      <c r="K65" s="190">
        <f t="shared" si="42"/>
        <v>0</v>
      </c>
      <c r="L65" s="190">
        <v>5</v>
      </c>
      <c r="M65" s="190" t="e">
        <f t="shared" si="43"/>
        <v>#DIV/0!</v>
      </c>
      <c r="N65" s="190">
        <f t="shared" si="44"/>
        <v>5</v>
      </c>
      <c r="O65" s="189"/>
      <c r="P65" s="175">
        <f t="shared" si="45"/>
        <v>0</v>
      </c>
      <c r="Q65" s="189">
        <v>0</v>
      </c>
      <c r="R65" s="175" t="e">
        <f t="shared" si="46"/>
        <v>#DIV/0!</v>
      </c>
      <c r="S65" s="210">
        <f t="shared" si="47"/>
        <v>0</v>
      </c>
      <c r="T65" s="176">
        <f t="shared" si="48"/>
        <v>2231538906</v>
      </c>
      <c r="U65" s="217" t="s">
        <v>31</v>
      </c>
      <c r="V65" s="57"/>
    </row>
    <row r="66" spans="1:22" s="58" customFormat="1" ht="27" customHeight="1">
      <c r="A66" s="224" t="s">
        <v>194</v>
      </c>
      <c r="B66" s="168" t="s">
        <v>91</v>
      </c>
      <c r="C66" s="168"/>
      <c r="D66" s="188"/>
      <c r="E66" s="188"/>
      <c r="F66" s="188"/>
      <c r="G66" s="189">
        <v>1601280094</v>
      </c>
      <c r="H66" s="189">
        <v>0</v>
      </c>
      <c r="I66" s="280" t="s">
        <v>47</v>
      </c>
      <c r="J66" s="280"/>
      <c r="K66" s="190">
        <f t="shared" si="42"/>
        <v>0</v>
      </c>
      <c r="L66" s="190">
        <v>5</v>
      </c>
      <c r="M66" s="190" t="e">
        <f t="shared" si="43"/>
        <v>#DIV/0!</v>
      </c>
      <c r="N66" s="190">
        <f t="shared" si="44"/>
        <v>5</v>
      </c>
      <c r="O66" s="189"/>
      <c r="P66" s="175">
        <f t="shared" si="45"/>
        <v>0</v>
      </c>
      <c r="Q66" s="189">
        <v>0</v>
      </c>
      <c r="R66" s="175" t="e">
        <f t="shared" si="46"/>
        <v>#DIV/0!</v>
      </c>
      <c r="S66" s="210">
        <f t="shared" si="47"/>
        <v>0</v>
      </c>
      <c r="T66" s="176">
        <f t="shared" si="48"/>
        <v>1601280094</v>
      </c>
      <c r="U66" s="217" t="s">
        <v>31</v>
      </c>
      <c r="V66" s="57"/>
    </row>
    <row r="67" spans="1:22" s="58" customFormat="1" ht="10.5" customHeight="1">
      <c r="A67" s="233"/>
      <c r="B67" s="165"/>
      <c r="C67" s="165"/>
      <c r="D67" s="157"/>
      <c r="E67" s="157"/>
      <c r="F67" s="157"/>
      <c r="G67" s="158"/>
      <c r="H67" s="158"/>
      <c r="I67" s="159"/>
      <c r="J67" s="159"/>
      <c r="K67" s="162"/>
      <c r="L67" s="162"/>
      <c r="M67" s="162"/>
      <c r="N67" s="162"/>
      <c r="O67" s="158"/>
      <c r="P67" s="163"/>
      <c r="R67" s="163"/>
      <c r="S67" s="166"/>
      <c r="T67" s="167"/>
      <c r="U67" s="164"/>
      <c r="V67" s="57"/>
    </row>
    <row r="68" spans="1:22" s="58" customFormat="1" ht="32.25" customHeight="1">
      <c r="A68" s="228" t="s">
        <v>195</v>
      </c>
      <c r="B68" s="234" t="s">
        <v>92</v>
      </c>
      <c r="C68" s="251"/>
      <c r="D68" s="252"/>
      <c r="E68" s="252"/>
      <c r="F68" s="252"/>
      <c r="G68" s="236">
        <f>SUM(G69:G94)</f>
        <v>42641384696</v>
      </c>
      <c r="H68" s="236">
        <v>0</v>
      </c>
      <c r="I68" s="258"/>
      <c r="J68" s="258"/>
      <c r="K68" s="237">
        <f>AVERAGE(K69:K94)</f>
        <v>22.109576236693684</v>
      </c>
      <c r="L68" s="237">
        <f>AVERAGE(L69:L94)</f>
        <v>5</v>
      </c>
      <c r="M68" s="237" t="e">
        <f>AVERAGE(M69:M94)</f>
        <v>#DIV/0!</v>
      </c>
      <c r="N68" s="237">
        <f>AVERAGE(N69:N94)</f>
        <v>4.0384615384615383</v>
      </c>
      <c r="O68" s="236">
        <f>SUM(O69:O94)</f>
        <v>12755897708</v>
      </c>
      <c r="P68" s="238">
        <f t="shared" si="45"/>
        <v>29.914360893624014</v>
      </c>
      <c r="Q68" s="236">
        <f>SUM(Q69:Q94)</f>
        <v>0</v>
      </c>
      <c r="R68" s="238">
        <f t="shared" si="46"/>
        <v>0</v>
      </c>
      <c r="S68" s="239">
        <f t="shared" si="47"/>
        <v>0</v>
      </c>
      <c r="T68" s="240">
        <f t="shared" si="48"/>
        <v>42641384696</v>
      </c>
      <c r="U68" s="259"/>
      <c r="V68" s="57"/>
    </row>
    <row r="69" spans="1:22" s="58" customFormat="1" ht="27" customHeight="1">
      <c r="A69" s="224" t="s">
        <v>196</v>
      </c>
      <c r="B69" s="63" t="s">
        <v>95</v>
      </c>
      <c r="C69" s="63"/>
      <c r="D69" s="72"/>
      <c r="E69" s="72"/>
      <c r="F69" s="72"/>
      <c r="G69" s="73">
        <v>85861800</v>
      </c>
      <c r="H69" s="73">
        <v>0</v>
      </c>
      <c r="I69" s="279" t="s">
        <v>139</v>
      </c>
      <c r="J69" s="279"/>
      <c r="K69" s="66">
        <f t="shared" si="42"/>
        <v>5.1123549704292248</v>
      </c>
      <c r="L69" s="66">
        <v>5</v>
      </c>
      <c r="M69" s="66">
        <f t="shared" si="43"/>
        <v>97.802285422684733</v>
      </c>
      <c r="N69" s="66">
        <f t="shared" si="44"/>
        <v>5</v>
      </c>
      <c r="O69" s="73">
        <v>4389560</v>
      </c>
      <c r="P69" s="65">
        <f t="shared" si="45"/>
        <v>5.1123549704292248</v>
      </c>
      <c r="Q69" s="73">
        <v>0</v>
      </c>
      <c r="R69" s="65">
        <f t="shared" si="46"/>
        <v>0</v>
      </c>
      <c r="S69" s="76">
        <f t="shared" si="47"/>
        <v>0</v>
      </c>
      <c r="T69" s="77">
        <f t="shared" si="48"/>
        <v>85861800</v>
      </c>
      <c r="U69" s="217" t="s">
        <v>31</v>
      </c>
      <c r="V69" s="57"/>
    </row>
    <row r="70" spans="1:22" s="58" customFormat="1" ht="27" customHeight="1">
      <c r="A70" s="224" t="s">
        <v>197</v>
      </c>
      <c r="B70" s="63" t="s">
        <v>96</v>
      </c>
      <c r="C70" s="63"/>
      <c r="D70" s="72"/>
      <c r="E70" s="72"/>
      <c r="F70" s="72"/>
      <c r="G70" s="73">
        <v>90000000</v>
      </c>
      <c r="H70" s="73">
        <v>0</v>
      </c>
      <c r="I70" s="64" t="s">
        <v>54</v>
      </c>
      <c r="J70" s="64"/>
      <c r="K70" s="66">
        <f t="shared" si="42"/>
        <v>131.33333333333331</v>
      </c>
      <c r="L70" s="66">
        <v>5</v>
      </c>
      <c r="M70" s="66">
        <f t="shared" si="43"/>
        <v>3.8071065989847721</v>
      </c>
      <c r="N70" s="66">
        <f t="shared" si="44"/>
        <v>5</v>
      </c>
      <c r="O70" s="73">
        <v>118200000</v>
      </c>
      <c r="P70" s="65">
        <f t="shared" si="45"/>
        <v>131.33333333333331</v>
      </c>
      <c r="Q70" s="73">
        <v>0</v>
      </c>
      <c r="R70" s="65">
        <f t="shared" si="46"/>
        <v>0</v>
      </c>
      <c r="S70" s="76">
        <f t="shared" si="47"/>
        <v>0</v>
      </c>
      <c r="T70" s="77">
        <f t="shared" si="48"/>
        <v>90000000</v>
      </c>
      <c r="U70" s="217" t="s">
        <v>31</v>
      </c>
      <c r="V70" s="57"/>
    </row>
    <row r="71" spans="1:22" s="58" customFormat="1" ht="27" customHeight="1">
      <c r="A71" s="224" t="s">
        <v>198</v>
      </c>
      <c r="B71" s="63" t="s">
        <v>93</v>
      </c>
      <c r="C71" s="63"/>
      <c r="D71" s="72"/>
      <c r="E71" s="72"/>
      <c r="F71" s="72"/>
      <c r="G71" s="73">
        <v>4999450</v>
      </c>
      <c r="H71" s="73">
        <v>0</v>
      </c>
      <c r="I71" s="64" t="s">
        <v>54</v>
      </c>
      <c r="J71" s="64"/>
      <c r="K71" s="66">
        <f t="shared" si="42"/>
        <v>30.796387602636287</v>
      </c>
      <c r="L71" s="66">
        <v>5</v>
      </c>
      <c r="M71" s="66">
        <f t="shared" si="43"/>
        <v>16.235670444581562</v>
      </c>
      <c r="N71" s="66">
        <f t="shared" si="44"/>
        <v>5</v>
      </c>
      <c r="O71" s="73">
        <v>1539650</v>
      </c>
      <c r="P71" s="65">
        <f t="shared" si="45"/>
        <v>30.796387602636287</v>
      </c>
      <c r="Q71" s="73">
        <v>0</v>
      </c>
      <c r="R71" s="65">
        <f t="shared" si="46"/>
        <v>0</v>
      </c>
      <c r="S71" s="76">
        <f t="shared" si="47"/>
        <v>0</v>
      </c>
      <c r="T71" s="77">
        <f t="shared" si="48"/>
        <v>4999450</v>
      </c>
      <c r="U71" s="217" t="s">
        <v>31</v>
      </c>
      <c r="V71" s="57"/>
    </row>
    <row r="72" spans="1:22" s="58" customFormat="1" ht="27" customHeight="1">
      <c r="A72" s="224" t="s">
        <v>199</v>
      </c>
      <c r="B72" s="63" t="s">
        <v>97</v>
      </c>
      <c r="C72" s="63"/>
      <c r="D72" s="72"/>
      <c r="E72" s="72"/>
      <c r="F72" s="72"/>
      <c r="G72" s="73">
        <v>4999900</v>
      </c>
      <c r="H72" s="73">
        <v>0</v>
      </c>
      <c r="I72" s="64" t="s">
        <v>54</v>
      </c>
      <c r="J72" s="64"/>
      <c r="K72" s="66">
        <f t="shared" si="42"/>
        <v>8.0001600032000653</v>
      </c>
      <c r="L72" s="66">
        <v>5</v>
      </c>
      <c r="M72" s="66">
        <f t="shared" si="43"/>
        <v>62.498749999999994</v>
      </c>
      <c r="N72" s="66">
        <f t="shared" si="44"/>
        <v>5</v>
      </c>
      <c r="O72" s="73">
        <v>400000</v>
      </c>
      <c r="P72" s="65">
        <f t="shared" si="45"/>
        <v>8.0001600032000653</v>
      </c>
      <c r="Q72" s="73">
        <v>0</v>
      </c>
      <c r="R72" s="65">
        <f t="shared" si="46"/>
        <v>0</v>
      </c>
      <c r="S72" s="76">
        <f t="shared" si="47"/>
        <v>0</v>
      </c>
      <c r="T72" s="77">
        <f t="shared" si="48"/>
        <v>4999900</v>
      </c>
      <c r="U72" s="217" t="s">
        <v>31</v>
      </c>
      <c r="V72" s="57"/>
    </row>
    <row r="73" spans="1:22" s="58" customFormat="1" ht="30" customHeight="1">
      <c r="A73" s="224" t="s">
        <v>200</v>
      </c>
      <c r="B73" s="63" t="s">
        <v>98</v>
      </c>
      <c r="C73" s="63"/>
      <c r="D73" s="72"/>
      <c r="E73" s="72"/>
      <c r="F73" s="72"/>
      <c r="G73" s="73">
        <v>4999900</v>
      </c>
      <c r="H73" s="73"/>
      <c r="I73" s="281"/>
      <c r="J73" s="281"/>
      <c r="K73" s="66">
        <f t="shared" si="42"/>
        <v>0</v>
      </c>
      <c r="L73" s="66">
        <v>5</v>
      </c>
      <c r="M73" s="66" t="e">
        <f t="shared" ref="M73" si="49">L73/K73*100</f>
        <v>#DIV/0!</v>
      </c>
      <c r="N73" s="66">
        <f t="shared" ref="N73" si="50">L73/100*100</f>
        <v>5</v>
      </c>
      <c r="O73" s="73"/>
      <c r="P73" s="65">
        <f t="shared" si="45"/>
        <v>0</v>
      </c>
      <c r="Q73" s="73"/>
      <c r="R73" s="65" t="e">
        <f t="shared" ref="R73" si="51">SUM(Q73/O73)*100</f>
        <v>#DIV/0!</v>
      </c>
      <c r="S73" s="76">
        <f t="shared" ref="S73" si="52">SUM(Q73/G73)*100</f>
        <v>0</v>
      </c>
      <c r="T73" s="77">
        <f t="shared" si="48"/>
        <v>4999900</v>
      </c>
      <c r="U73" s="217" t="s">
        <v>31</v>
      </c>
      <c r="V73" s="57"/>
    </row>
    <row r="74" spans="1:22" s="58" customFormat="1" ht="27" customHeight="1">
      <c r="A74" s="224" t="s">
        <v>201</v>
      </c>
      <c r="B74" s="63" t="s">
        <v>99</v>
      </c>
      <c r="C74" s="63"/>
      <c r="D74" s="72"/>
      <c r="E74" s="72"/>
      <c r="F74" s="72"/>
      <c r="G74" s="73">
        <v>37594400</v>
      </c>
      <c r="H74" s="73">
        <v>0</v>
      </c>
      <c r="I74" s="64" t="s">
        <v>54</v>
      </c>
      <c r="J74" s="64"/>
      <c r="K74" s="66">
        <f t="shared" si="42"/>
        <v>13.747393228778753</v>
      </c>
      <c r="L74" s="66">
        <v>5</v>
      </c>
      <c r="M74" s="66">
        <f>L74/K74*100</f>
        <v>36.370531611280413</v>
      </c>
      <c r="N74" s="66">
        <f t="shared" si="44"/>
        <v>5</v>
      </c>
      <c r="O74" s="73">
        <v>5168250</v>
      </c>
      <c r="P74" s="65">
        <f t="shared" si="45"/>
        <v>13.747393228778753</v>
      </c>
      <c r="Q74" s="73">
        <v>0</v>
      </c>
      <c r="R74" s="65">
        <f t="shared" si="46"/>
        <v>0</v>
      </c>
      <c r="S74" s="76">
        <f t="shared" si="47"/>
        <v>0</v>
      </c>
      <c r="T74" s="77">
        <f t="shared" si="48"/>
        <v>37594400</v>
      </c>
      <c r="U74" s="217" t="s">
        <v>31</v>
      </c>
      <c r="V74" s="57"/>
    </row>
    <row r="75" spans="1:22" s="58" customFormat="1" ht="27" customHeight="1">
      <c r="A75" s="224" t="s">
        <v>241</v>
      </c>
      <c r="B75" s="63" t="s">
        <v>242</v>
      </c>
      <c r="C75" s="63"/>
      <c r="D75" s="72"/>
      <c r="E75" s="72"/>
      <c r="F75" s="72"/>
      <c r="G75" s="73">
        <v>4999900</v>
      </c>
      <c r="H75" s="73"/>
      <c r="I75" s="64"/>
      <c r="J75" s="64"/>
      <c r="K75" s="66">
        <f t="shared" si="42"/>
        <v>0</v>
      </c>
      <c r="L75" s="66"/>
      <c r="M75" s="66" t="e">
        <f>L75/K75*100</f>
        <v>#DIV/0!</v>
      </c>
      <c r="N75" s="66">
        <f t="shared" si="44"/>
        <v>0</v>
      </c>
      <c r="O75" s="73"/>
      <c r="P75" s="65">
        <f t="shared" si="45"/>
        <v>0</v>
      </c>
      <c r="Q75" s="73"/>
      <c r="R75" s="65"/>
      <c r="S75" s="76"/>
      <c r="T75" s="77"/>
      <c r="U75" s="217" t="s">
        <v>31</v>
      </c>
      <c r="V75" s="57"/>
    </row>
    <row r="76" spans="1:22" s="58" customFormat="1" ht="27" customHeight="1">
      <c r="A76" s="224" t="s">
        <v>202</v>
      </c>
      <c r="B76" s="63" t="s">
        <v>100</v>
      </c>
      <c r="C76" s="63"/>
      <c r="D76" s="72"/>
      <c r="E76" s="72"/>
      <c r="F76" s="72"/>
      <c r="G76" s="73">
        <v>4999700</v>
      </c>
      <c r="H76" s="73">
        <v>0</v>
      </c>
      <c r="I76" s="64" t="s">
        <v>54</v>
      </c>
      <c r="J76" s="64"/>
      <c r="K76" s="66">
        <f t="shared" si="42"/>
        <v>23.19339160349621</v>
      </c>
      <c r="L76" s="66">
        <v>5</v>
      </c>
      <c r="M76" s="66">
        <f t="shared" si="43"/>
        <v>21.557864780958951</v>
      </c>
      <c r="N76" s="66">
        <f>L76/100*100</f>
        <v>5</v>
      </c>
      <c r="O76" s="73">
        <v>1159600</v>
      </c>
      <c r="P76" s="65">
        <f t="shared" si="45"/>
        <v>23.19339160349621</v>
      </c>
      <c r="Q76" s="73"/>
      <c r="R76" s="65">
        <f t="shared" si="46"/>
        <v>0</v>
      </c>
      <c r="S76" s="76">
        <f t="shared" si="47"/>
        <v>0</v>
      </c>
      <c r="T76" s="77">
        <f t="shared" si="48"/>
        <v>4999700</v>
      </c>
      <c r="U76" s="217" t="s">
        <v>31</v>
      </c>
      <c r="V76" s="57"/>
    </row>
    <row r="77" spans="1:22" s="58" customFormat="1" ht="27" customHeight="1">
      <c r="A77" s="224" t="s">
        <v>243</v>
      </c>
      <c r="B77" s="63" t="s">
        <v>244</v>
      </c>
      <c r="C77" s="63"/>
      <c r="D77" s="72"/>
      <c r="E77" s="72"/>
      <c r="F77" s="72"/>
      <c r="G77" s="73">
        <v>4999600</v>
      </c>
      <c r="H77" s="73"/>
      <c r="I77" s="64"/>
      <c r="J77" s="64"/>
      <c r="K77" s="66">
        <f t="shared" si="42"/>
        <v>0</v>
      </c>
      <c r="L77" s="66"/>
      <c r="M77" s="66" t="e">
        <f t="shared" si="43"/>
        <v>#DIV/0!</v>
      </c>
      <c r="N77" s="66">
        <f t="shared" ref="N77:N80" si="53">L77/100*100</f>
        <v>0</v>
      </c>
      <c r="O77" s="73"/>
      <c r="P77" s="65">
        <f t="shared" si="45"/>
        <v>0</v>
      </c>
      <c r="Q77" s="73"/>
      <c r="R77" s="65"/>
      <c r="S77" s="76">
        <f t="shared" si="47"/>
        <v>0</v>
      </c>
      <c r="T77" s="77">
        <f t="shared" si="48"/>
        <v>4999600</v>
      </c>
      <c r="U77" s="217" t="s">
        <v>31</v>
      </c>
      <c r="V77" s="57"/>
    </row>
    <row r="78" spans="1:22" s="58" customFormat="1" ht="27" customHeight="1">
      <c r="A78" s="224" t="s">
        <v>245</v>
      </c>
      <c r="B78" s="63" t="s">
        <v>246</v>
      </c>
      <c r="C78" s="63"/>
      <c r="D78" s="72"/>
      <c r="E78" s="72"/>
      <c r="F78" s="72"/>
      <c r="G78" s="73">
        <v>23000000</v>
      </c>
      <c r="H78" s="73"/>
      <c r="I78" s="64"/>
      <c r="J78" s="64"/>
      <c r="K78" s="66">
        <f t="shared" si="42"/>
        <v>0</v>
      </c>
      <c r="L78" s="66"/>
      <c r="M78" s="66" t="e">
        <f t="shared" si="43"/>
        <v>#DIV/0!</v>
      </c>
      <c r="N78" s="66">
        <f t="shared" si="53"/>
        <v>0</v>
      </c>
      <c r="O78" s="73"/>
      <c r="P78" s="65">
        <f t="shared" si="45"/>
        <v>0</v>
      </c>
      <c r="Q78" s="73"/>
      <c r="R78" s="65"/>
      <c r="S78" s="76">
        <f t="shared" si="47"/>
        <v>0</v>
      </c>
      <c r="T78" s="77">
        <f t="shared" si="48"/>
        <v>23000000</v>
      </c>
      <c r="U78" s="217" t="s">
        <v>31</v>
      </c>
      <c r="V78" s="57"/>
    </row>
    <row r="79" spans="1:22" s="58" customFormat="1" ht="27" customHeight="1">
      <c r="A79" s="224" t="s">
        <v>248</v>
      </c>
      <c r="B79" s="63" t="s">
        <v>247</v>
      </c>
      <c r="C79" s="63"/>
      <c r="D79" s="72"/>
      <c r="E79" s="72"/>
      <c r="F79" s="72"/>
      <c r="G79" s="73">
        <v>20999900</v>
      </c>
      <c r="H79" s="73"/>
      <c r="I79" s="64"/>
      <c r="J79" s="64"/>
      <c r="K79" s="66">
        <f t="shared" si="42"/>
        <v>0</v>
      </c>
      <c r="L79" s="66"/>
      <c r="M79" s="66" t="e">
        <f t="shared" si="43"/>
        <v>#DIV/0!</v>
      </c>
      <c r="N79" s="66">
        <f t="shared" si="53"/>
        <v>0</v>
      </c>
      <c r="O79" s="73"/>
      <c r="P79" s="65">
        <f t="shared" si="45"/>
        <v>0</v>
      </c>
      <c r="Q79" s="73"/>
      <c r="R79" s="65"/>
      <c r="S79" s="76">
        <f t="shared" si="47"/>
        <v>0</v>
      </c>
      <c r="T79" s="77">
        <f t="shared" si="48"/>
        <v>20999900</v>
      </c>
      <c r="U79" s="217" t="s">
        <v>31</v>
      </c>
      <c r="V79" s="57"/>
    </row>
    <row r="80" spans="1:22" s="58" customFormat="1" ht="27" customHeight="1">
      <c r="A80" s="224" t="s">
        <v>249</v>
      </c>
      <c r="B80" s="63" t="s">
        <v>250</v>
      </c>
      <c r="C80" s="63"/>
      <c r="D80" s="72"/>
      <c r="E80" s="72"/>
      <c r="F80" s="72"/>
      <c r="G80" s="73">
        <v>99999550</v>
      </c>
      <c r="H80" s="73"/>
      <c r="I80" s="64"/>
      <c r="J80" s="64"/>
      <c r="K80" s="66">
        <f t="shared" si="42"/>
        <v>0</v>
      </c>
      <c r="L80" s="66"/>
      <c r="M80" s="66" t="e">
        <f t="shared" si="43"/>
        <v>#DIV/0!</v>
      </c>
      <c r="N80" s="66">
        <f t="shared" si="53"/>
        <v>0</v>
      </c>
      <c r="O80" s="73"/>
      <c r="P80" s="65">
        <f t="shared" si="45"/>
        <v>0</v>
      </c>
      <c r="Q80" s="73"/>
      <c r="R80" s="65"/>
      <c r="S80" s="76">
        <f t="shared" si="47"/>
        <v>0</v>
      </c>
      <c r="T80" s="77">
        <f t="shared" si="48"/>
        <v>99999550</v>
      </c>
      <c r="U80" s="217" t="s">
        <v>31</v>
      </c>
      <c r="V80" s="57"/>
    </row>
    <row r="81" spans="1:23" s="58" customFormat="1" ht="27" customHeight="1">
      <c r="A81" s="224" t="s">
        <v>203</v>
      </c>
      <c r="B81" s="63" t="s">
        <v>101</v>
      </c>
      <c r="C81" s="63"/>
      <c r="D81" s="72"/>
      <c r="E81" s="72"/>
      <c r="F81" s="72"/>
      <c r="G81" s="73">
        <v>116199000</v>
      </c>
      <c r="H81" s="73">
        <v>0</v>
      </c>
      <c r="I81" s="279" t="s">
        <v>139</v>
      </c>
      <c r="J81" s="279"/>
      <c r="K81" s="66">
        <f t="shared" si="42"/>
        <v>10.910205767691632</v>
      </c>
      <c r="L81" s="66">
        <v>5</v>
      </c>
      <c r="M81" s="66">
        <f t="shared" si="43"/>
        <v>45.828649857425134</v>
      </c>
      <c r="N81" s="66">
        <f t="shared" si="44"/>
        <v>5</v>
      </c>
      <c r="O81" s="73">
        <v>12677550</v>
      </c>
      <c r="P81" s="65">
        <f t="shared" si="45"/>
        <v>10.910205767691632</v>
      </c>
      <c r="Q81" s="73"/>
      <c r="R81" s="65">
        <f t="shared" si="46"/>
        <v>0</v>
      </c>
      <c r="S81" s="76">
        <f t="shared" si="47"/>
        <v>0</v>
      </c>
      <c r="T81" s="77">
        <f t="shared" si="48"/>
        <v>116199000</v>
      </c>
      <c r="U81" s="217" t="s">
        <v>31</v>
      </c>
      <c r="V81" s="57"/>
    </row>
    <row r="82" spans="1:23" s="58" customFormat="1" ht="27" customHeight="1">
      <c r="A82" s="224" t="s">
        <v>204</v>
      </c>
      <c r="B82" s="63" t="s">
        <v>102</v>
      </c>
      <c r="C82" s="63"/>
      <c r="D82" s="72"/>
      <c r="E82" s="72"/>
      <c r="F82" s="72"/>
      <c r="G82" s="73">
        <v>2400000</v>
      </c>
      <c r="H82" s="73">
        <v>0</v>
      </c>
      <c r="I82" s="64" t="s">
        <v>54</v>
      </c>
      <c r="J82" s="64"/>
      <c r="K82" s="66">
        <f t="shared" si="42"/>
        <v>0</v>
      </c>
      <c r="L82" s="66">
        <v>5</v>
      </c>
      <c r="M82" s="66" t="e">
        <f t="shared" si="43"/>
        <v>#DIV/0!</v>
      </c>
      <c r="N82" s="66">
        <f t="shared" si="44"/>
        <v>5</v>
      </c>
      <c r="O82" s="73"/>
      <c r="P82" s="65">
        <f t="shared" si="45"/>
        <v>0</v>
      </c>
      <c r="Q82" s="73"/>
      <c r="R82" s="65" t="e">
        <f t="shared" si="46"/>
        <v>#DIV/0!</v>
      </c>
      <c r="S82" s="76">
        <f t="shared" si="47"/>
        <v>0</v>
      </c>
      <c r="T82" s="77">
        <f t="shared" si="48"/>
        <v>2400000</v>
      </c>
      <c r="U82" s="217" t="s">
        <v>31</v>
      </c>
      <c r="V82" s="57"/>
    </row>
    <row r="83" spans="1:23" s="58" customFormat="1" ht="27" customHeight="1">
      <c r="A83" s="224" t="s">
        <v>205</v>
      </c>
      <c r="B83" s="63" t="s">
        <v>103</v>
      </c>
      <c r="C83" s="63"/>
      <c r="D83" s="72"/>
      <c r="E83" s="72"/>
      <c r="F83" s="72"/>
      <c r="G83" s="73">
        <v>41787000</v>
      </c>
      <c r="H83" s="73">
        <v>0</v>
      </c>
      <c r="I83" s="279" t="s">
        <v>139</v>
      </c>
      <c r="J83" s="279"/>
      <c r="K83" s="66">
        <f t="shared" ref="K83" si="54">P83</f>
        <v>1.8158757508315984</v>
      </c>
      <c r="L83" s="66">
        <v>5</v>
      </c>
      <c r="M83" s="66">
        <f t="shared" ref="M83" si="55">L83/K83*100</f>
        <v>275.34923563521352</v>
      </c>
      <c r="N83" s="66">
        <f t="shared" ref="N83" si="56">L83/100*100</f>
        <v>5</v>
      </c>
      <c r="O83" s="73">
        <v>758800</v>
      </c>
      <c r="P83" s="65">
        <f t="shared" ref="P83" si="57">SUM(O83/G83)*100</f>
        <v>1.8158757508315984</v>
      </c>
      <c r="Q83" s="73"/>
      <c r="R83" s="65">
        <f t="shared" ref="R83" si="58">SUM(Q83/O83)*100</f>
        <v>0</v>
      </c>
      <c r="S83" s="76">
        <f t="shared" ref="S83" si="59">SUM(Q83/G83)*100</f>
        <v>0</v>
      </c>
      <c r="T83" s="77">
        <f t="shared" ref="T83" si="60">G83-Q83</f>
        <v>41787000</v>
      </c>
      <c r="U83" s="217" t="s">
        <v>31</v>
      </c>
      <c r="V83" s="57"/>
    </row>
    <row r="84" spans="1:23" s="58" customFormat="1" ht="31.5" customHeight="1">
      <c r="A84" s="224" t="s">
        <v>206</v>
      </c>
      <c r="B84" s="63" t="s">
        <v>104</v>
      </c>
      <c r="C84" s="63"/>
      <c r="D84" s="72"/>
      <c r="E84" s="72"/>
      <c r="F84" s="72"/>
      <c r="G84" s="73">
        <v>137903250</v>
      </c>
      <c r="H84" s="73">
        <v>0</v>
      </c>
      <c r="I84" s="64" t="s">
        <v>54</v>
      </c>
      <c r="J84" s="64"/>
      <c r="K84" s="66">
        <f t="shared" si="42"/>
        <v>27.405300455210448</v>
      </c>
      <c r="L84" s="66">
        <v>5</v>
      </c>
      <c r="M84" s="66">
        <f t="shared" si="43"/>
        <v>18.244645805550263</v>
      </c>
      <c r="N84" s="66">
        <f t="shared" si="44"/>
        <v>5</v>
      </c>
      <c r="O84" s="73">
        <v>37792800</v>
      </c>
      <c r="P84" s="65">
        <f t="shared" si="45"/>
        <v>27.405300455210448</v>
      </c>
      <c r="Q84" s="73"/>
      <c r="R84" s="65">
        <f t="shared" si="46"/>
        <v>0</v>
      </c>
      <c r="S84" s="76">
        <f t="shared" si="47"/>
        <v>0</v>
      </c>
      <c r="T84" s="77">
        <f t="shared" si="48"/>
        <v>137903250</v>
      </c>
      <c r="U84" s="217" t="s">
        <v>31</v>
      </c>
      <c r="V84" s="57"/>
    </row>
    <row r="85" spans="1:23" s="58" customFormat="1" ht="31.5" customHeight="1">
      <c r="A85" s="224" t="s">
        <v>207</v>
      </c>
      <c r="B85" s="63" t="s">
        <v>105</v>
      </c>
      <c r="C85" s="63"/>
      <c r="D85" s="72"/>
      <c r="E85" s="72"/>
      <c r="F85" s="72"/>
      <c r="G85" s="73">
        <v>50000000</v>
      </c>
      <c r="H85" s="73">
        <v>0</v>
      </c>
      <c r="I85" s="64" t="s">
        <v>54</v>
      </c>
      <c r="J85" s="64"/>
      <c r="K85" s="66">
        <f t="shared" si="42"/>
        <v>25.766999999999999</v>
      </c>
      <c r="L85" s="66">
        <v>5</v>
      </c>
      <c r="M85" s="66">
        <f t="shared" si="43"/>
        <v>19.404664881437498</v>
      </c>
      <c r="N85" s="66">
        <f t="shared" si="44"/>
        <v>5</v>
      </c>
      <c r="O85" s="73">
        <v>12883500</v>
      </c>
      <c r="P85" s="65">
        <f t="shared" si="45"/>
        <v>25.766999999999999</v>
      </c>
      <c r="Q85" s="73"/>
      <c r="R85" s="65">
        <f t="shared" si="46"/>
        <v>0</v>
      </c>
      <c r="S85" s="76">
        <f t="shared" si="47"/>
        <v>0</v>
      </c>
      <c r="T85" s="77">
        <f t="shared" si="48"/>
        <v>50000000</v>
      </c>
      <c r="U85" s="217" t="s">
        <v>31</v>
      </c>
      <c r="V85" s="57"/>
    </row>
    <row r="86" spans="1:23" s="58" customFormat="1" ht="29.25" customHeight="1">
      <c r="A86" s="224" t="s">
        <v>208</v>
      </c>
      <c r="B86" s="63" t="s">
        <v>106</v>
      </c>
      <c r="C86" s="63"/>
      <c r="D86" s="72"/>
      <c r="E86" s="72"/>
      <c r="F86" s="72"/>
      <c r="G86" s="73">
        <v>255128660</v>
      </c>
      <c r="H86" s="73">
        <v>0</v>
      </c>
      <c r="I86" s="64" t="s">
        <v>54</v>
      </c>
      <c r="J86" s="64"/>
      <c r="K86" s="66">
        <f t="shared" si="42"/>
        <v>74.623305355031448</v>
      </c>
      <c r="L86" s="66">
        <v>5</v>
      </c>
      <c r="M86" s="66">
        <f t="shared" si="43"/>
        <v>6.7003196604757163</v>
      </c>
      <c r="N86" s="66">
        <f t="shared" si="44"/>
        <v>5</v>
      </c>
      <c r="O86" s="73">
        <v>190385439</v>
      </c>
      <c r="P86" s="65">
        <f t="shared" si="45"/>
        <v>74.623305355031448</v>
      </c>
      <c r="Q86" s="73"/>
      <c r="R86" s="65">
        <f t="shared" si="46"/>
        <v>0</v>
      </c>
      <c r="S86" s="76">
        <f t="shared" si="47"/>
        <v>0</v>
      </c>
      <c r="T86" s="77">
        <f t="shared" si="48"/>
        <v>255128660</v>
      </c>
      <c r="U86" s="217" t="s">
        <v>31</v>
      </c>
      <c r="V86" s="57"/>
    </row>
    <row r="87" spans="1:23" s="58" customFormat="1" ht="31.5" customHeight="1">
      <c r="A87" s="224" t="s">
        <v>209</v>
      </c>
      <c r="B87" s="63" t="s">
        <v>107</v>
      </c>
      <c r="C87" s="63"/>
      <c r="D87" s="72"/>
      <c r="E87" s="72"/>
      <c r="F87" s="72"/>
      <c r="G87" s="73">
        <v>17069396450</v>
      </c>
      <c r="H87" s="73">
        <v>0</v>
      </c>
      <c r="I87" s="64" t="s">
        <v>54</v>
      </c>
      <c r="J87" s="64"/>
      <c r="K87" s="66">
        <f t="shared" si="42"/>
        <v>51.634348278318889</v>
      </c>
      <c r="L87" s="66">
        <v>5</v>
      </c>
      <c r="M87" s="66">
        <f t="shared" si="43"/>
        <v>9.6834765359079498</v>
      </c>
      <c r="N87" s="66">
        <f t="shared" si="44"/>
        <v>5</v>
      </c>
      <c r="O87" s="73">
        <v>8813671612</v>
      </c>
      <c r="P87" s="65">
        <f t="shared" si="45"/>
        <v>51.634348278318889</v>
      </c>
      <c r="Q87" s="73"/>
      <c r="R87" s="65">
        <f t="shared" si="46"/>
        <v>0</v>
      </c>
      <c r="S87" s="76">
        <f t="shared" si="47"/>
        <v>0</v>
      </c>
      <c r="T87" s="77">
        <f t="shared" si="48"/>
        <v>17069396450</v>
      </c>
      <c r="U87" s="217" t="s">
        <v>31</v>
      </c>
      <c r="V87" s="57"/>
    </row>
    <row r="88" spans="1:23" s="58" customFormat="1" ht="32.25" customHeight="1">
      <c r="A88" s="224" t="s">
        <v>210</v>
      </c>
      <c r="B88" s="63" t="s">
        <v>108</v>
      </c>
      <c r="C88" s="63"/>
      <c r="D88" s="72"/>
      <c r="E88" s="72"/>
      <c r="F88" s="72"/>
      <c r="G88" s="73">
        <v>37000000</v>
      </c>
      <c r="H88" s="73">
        <v>0</v>
      </c>
      <c r="I88" s="64" t="s">
        <v>54</v>
      </c>
      <c r="J88" s="64"/>
      <c r="K88" s="66">
        <f t="shared" si="42"/>
        <v>33.635135135135137</v>
      </c>
      <c r="L88" s="66">
        <v>5</v>
      </c>
      <c r="M88" s="66">
        <f t="shared" si="43"/>
        <v>14.865407794294896</v>
      </c>
      <c r="N88" s="66">
        <f t="shared" si="44"/>
        <v>5</v>
      </c>
      <c r="O88" s="73">
        <v>12445000</v>
      </c>
      <c r="P88" s="65">
        <f t="shared" si="45"/>
        <v>33.635135135135137</v>
      </c>
      <c r="Q88" s="73"/>
      <c r="R88" s="65">
        <f t="shared" si="46"/>
        <v>0</v>
      </c>
      <c r="S88" s="76">
        <f t="shared" si="47"/>
        <v>0</v>
      </c>
      <c r="T88" s="77">
        <f t="shared" si="48"/>
        <v>37000000</v>
      </c>
      <c r="U88" s="217" t="s">
        <v>31</v>
      </c>
      <c r="V88" s="57"/>
    </row>
    <row r="89" spans="1:23" s="58" customFormat="1" ht="29.25" customHeight="1">
      <c r="A89" s="224" t="s">
        <v>211</v>
      </c>
      <c r="B89" s="63" t="s">
        <v>109</v>
      </c>
      <c r="C89" s="63"/>
      <c r="D89" s="72"/>
      <c r="E89" s="72"/>
      <c r="F89" s="72"/>
      <c r="G89" s="73">
        <v>49999550</v>
      </c>
      <c r="H89" s="73"/>
      <c r="I89" s="64" t="s">
        <v>54</v>
      </c>
      <c r="J89" s="64"/>
      <c r="K89" s="66">
        <f t="shared" si="42"/>
        <v>9.1614824533420798</v>
      </c>
      <c r="L89" s="66">
        <v>5</v>
      </c>
      <c r="M89" s="66">
        <f t="shared" si="43"/>
        <v>54.576320213067874</v>
      </c>
      <c r="N89" s="66">
        <f t="shared" si="44"/>
        <v>5</v>
      </c>
      <c r="O89" s="73">
        <v>4580700</v>
      </c>
      <c r="P89" s="65">
        <f t="shared" si="45"/>
        <v>9.1614824533420798</v>
      </c>
      <c r="Q89" s="73"/>
      <c r="R89" s="65">
        <f t="shared" si="46"/>
        <v>0</v>
      </c>
      <c r="S89" s="76">
        <f t="shared" si="47"/>
        <v>0</v>
      </c>
      <c r="T89" s="77">
        <f t="shared" si="48"/>
        <v>49999550</v>
      </c>
      <c r="U89" s="217" t="s">
        <v>31</v>
      </c>
      <c r="V89" s="57"/>
    </row>
    <row r="90" spans="1:23" s="58" customFormat="1" ht="30" customHeight="1">
      <c r="A90" s="224" t="s">
        <v>212</v>
      </c>
      <c r="B90" s="63" t="s">
        <v>110</v>
      </c>
      <c r="C90" s="63"/>
      <c r="D90" s="72"/>
      <c r="E90" s="72"/>
      <c r="F90" s="72"/>
      <c r="G90" s="73">
        <v>9200000000</v>
      </c>
      <c r="H90" s="73"/>
      <c r="I90" s="64" t="s">
        <v>54</v>
      </c>
      <c r="J90" s="64"/>
      <c r="K90" s="66">
        <f t="shared" si="42"/>
        <v>12.499700423913044</v>
      </c>
      <c r="L90" s="66">
        <v>5</v>
      </c>
      <c r="M90" s="66">
        <f t="shared" si="43"/>
        <v>40.000958666453748</v>
      </c>
      <c r="N90" s="66">
        <f t="shared" si="44"/>
        <v>5</v>
      </c>
      <c r="O90" s="73">
        <v>1149972439</v>
      </c>
      <c r="P90" s="65">
        <f t="shared" si="45"/>
        <v>12.499700423913044</v>
      </c>
      <c r="Q90" s="73"/>
      <c r="R90" s="65">
        <f t="shared" si="46"/>
        <v>0</v>
      </c>
      <c r="S90" s="76">
        <f t="shared" si="47"/>
        <v>0</v>
      </c>
      <c r="T90" s="77">
        <f t="shared" si="48"/>
        <v>9200000000</v>
      </c>
      <c r="U90" s="217" t="s">
        <v>31</v>
      </c>
      <c r="V90" s="57"/>
    </row>
    <row r="91" spans="1:23" s="58" customFormat="1" ht="29.25" customHeight="1">
      <c r="A91" s="224" t="s">
        <v>213</v>
      </c>
      <c r="B91" s="63" t="s">
        <v>111</v>
      </c>
      <c r="C91" s="63"/>
      <c r="D91" s="72"/>
      <c r="E91" s="72"/>
      <c r="F91" s="72"/>
      <c r="G91" s="73">
        <v>12341424195</v>
      </c>
      <c r="H91" s="73"/>
      <c r="I91" s="279" t="s">
        <v>139</v>
      </c>
      <c r="J91" s="279"/>
      <c r="K91" s="66">
        <f t="shared" si="42"/>
        <v>10.498996124976806</v>
      </c>
      <c r="L91" s="66">
        <v>5</v>
      </c>
      <c r="M91" s="66">
        <f t="shared" si="43"/>
        <v>47.623600775555538</v>
      </c>
      <c r="N91" s="66">
        <f t="shared" si="44"/>
        <v>5</v>
      </c>
      <c r="O91" s="73">
        <v>1295725648</v>
      </c>
      <c r="P91" s="65">
        <f t="shared" si="45"/>
        <v>10.498996124976806</v>
      </c>
      <c r="Q91" s="73"/>
      <c r="R91" s="65">
        <f t="shared" si="46"/>
        <v>0</v>
      </c>
      <c r="S91" s="76">
        <f t="shared" si="47"/>
        <v>0</v>
      </c>
      <c r="T91" s="77">
        <f t="shared" si="48"/>
        <v>12341424195</v>
      </c>
      <c r="U91" s="217" t="s">
        <v>31</v>
      </c>
      <c r="V91" s="57"/>
    </row>
    <row r="92" spans="1:23" s="58" customFormat="1" ht="31.5" customHeight="1">
      <c r="A92" s="224" t="s">
        <v>214</v>
      </c>
      <c r="B92" s="63" t="s">
        <v>112</v>
      </c>
      <c r="C92" s="63"/>
      <c r="D92" s="72"/>
      <c r="E92" s="72"/>
      <c r="F92" s="72"/>
      <c r="G92" s="73">
        <v>2327135491</v>
      </c>
      <c r="H92" s="73"/>
      <c r="I92" s="64" t="s">
        <v>54</v>
      </c>
      <c r="J92" s="64"/>
      <c r="K92" s="66">
        <f t="shared" si="42"/>
        <v>31.879712757128846</v>
      </c>
      <c r="L92" s="66">
        <v>5</v>
      </c>
      <c r="M92" s="66">
        <f t="shared" si="43"/>
        <v>15.683955618081644</v>
      </c>
      <c r="N92" s="66">
        <f t="shared" si="44"/>
        <v>5</v>
      </c>
      <c r="O92" s="73">
        <v>741884110</v>
      </c>
      <c r="P92" s="65">
        <f t="shared" si="45"/>
        <v>31.879712757128846</v>
      </c>
      <c r="Q92" s="73"/>
      <c r="R92" s="65">
        <f t="shared" si="46"/>
        <v>0</v>
      </c>
      <c r="S92" s="76">
        <f t="shared" si="47"/>
        <v>0</v>
      </c>
      <c r="T92" s="77">
        <f t="shared" si="48"/>
        <v>2327135491</v>
      </c>
      <c r="U92" s="217" t="s">
        <v>256</v>
      </c>
      <c r="V92" s="57"/>
    </row>
    <row r="93" spans="1:23" s="58" customFormat="1" ht="30.75" customHeight="1">
      <c r="A93" s="224" t="s">
        <v>215</v>
      </c>
      <c r="B93" s="63" t="s">
        <v>113</v>
      </c>
      <c r="C93" s="63"/>
      <c r="D93" s="72"/>
      <c r="E93" s="72"/>
      <c r="F93" s="72"/>
      <c r="G93" s="73">
        <v>491983000</v>
      </c>
      <c r="H93" s="73"/>
      <c r="I93" s="282" t="s">
        <v>140</v>
      </c>
      <c r="J93" s="282"/>
      <c r="K93" s="66">
        <f t="shared" si="42"/>
        <v>71.140669494677667</v>
      </c>
      <c r="L93" s="66">
        <v>5</v>
      </c>
      <c r="M93" s="66">
        <f t="shared" si="43"/>
        <v>7.0283285714285713</v>
      </c>
      <c r="N93" s="66">
        <f t="shared" si="44"/>
        <v>5</v>
      </c>
      <c r="O93" s="73">
        <v>350000000</v>
      </c>
      <c r="P93" s="65">
        <f t="shared" si="45"/>
        <v>71.140669494677667</v>
      </c>
      <c r="Q93" s="73"/>
      <c r="R93" s="65">
        <f t="shared" si="46"/>
        <v>0</v>
      </c>
      <c r="S93" s="76">
        <f t="shared" si="47"/>
        <v>0</v>
      </c>
      <c r="T93" s="77">
        <f t="shared" si="48"/>
        <v>491983000</v>
      </c>
      <c r="U93" s="217" t="s">
        <v>256</v>
      </c>
      <c r="V93" s="57"/>
    </row>
    <row r="94" spans="1:23" s="58" customFormat="1" ht="30" customHeight="1">
      <c r="A94" s="224" t="s">
        <v>216</v>
      </c>
      <c r="B94" s="63" t="s">
        <v>94</v>
      </c>
      <c r="C94" s="78"/>
      <c r="D94" s="63"/>
      <c r="E94" s="63"/>
      <c r="F94" s="63"/>
      <c r="G94" s="73">
        <v>133574000</v>
      </c>
      <c r="H94" s="73"/>
      <c r="I94" s="64" t="s">
        <v>54</v>
      </c>
      <c r="J94" s="64"/>
      <c r="K94" s="66">
        <f t="shared" si="42"/>
        <v>1.6942294159042928</v>
      </c>
      <c r="L94" s="66">
        <v>5</v>
      </c>
      <c r="M94" s="66">
        <f t="shared" si="43"/>
        <v>295.11941848390444</v>
      </c>
      <c r="N94" s="66">
        <f t="shared" si="44"/>
        <v>5</v>
      </c>
      <c r="O94" s="73">
        <v>2263050</v>
      </c>
      <c r="P94" s="65">
        <f t="shared" si="45"/>
        <v>1.6942294159042928</v>
      </c>
      <c r="Q94" s="73"/>
      <c r="R94" s="65">
        <f t="shared" si="46"/>
        <v>0</v>
      </c>
      <c r="S94" s="76">
        <f t="shared" si="47"/>
        <v>0</v>
      </c>
      <c r="T94" s="77">
        <f t="shared" si="48"/>
        <v>133574000</v>
      </c>
      <c r="U94" s="217" t="s">
        <v>31</v>
      </c>
      <c r="V94" s="57"/>
    </row>
    <row r="95" spans="1:23" s="58" customFormat="1" ht="8.25" customHeight="1">
      <c r="A95" s="161"/>
      <c r="B95" s="247"/>
      <c r="C95" s="248"/>
      <c r="D95" s="165"/>
      <c r="E95" s="165"/>
      <c r="F95" s="165"/>
      <c r="G95" s="157"/>
      <c r="H95" s="158"/>
      <c r="I95" s="158"/>
      <c r="J95" s="158"/>
      <c r="K95" s="158"/>
      <c r="L95" s="162"/>
      <c r="M95" s="162"/>
      <c r="N95" s="162"/>
      <c r="O95" s="162"/>
      <c r="P95" s="158"/>
      <c r="Q95" s="163"/>
      <c r="R95" s="158"/>
      <c r="S95" s="163"/>
      <c r="T95" s="166"/>
      <c r="U95" s="249"/>
      <c r="V95" s="62"/>
      <c r="W95" s="57"/>
    </row>
    <row r="96" spans="1:23" s="55" customFormat="1" ht="32.25" customHeight="1">
      <c r="A96" s="228" t="s">
        <v>217</v>
      </c>
      <c r="B96" s="235" t="s">
        <v>114</v>
      </c>
      <c r="C96" s="234"/>
      <c r="D96" s="235"/>
      <c r="E96" s="235"/>
      <c r="F96" s="235"/>
      <c r="G96" s="236">
        <f>SUM(G97)</f>
        <v>14394100</v>
      </c>
      <c r="H96" s="236">
        <f>SUM(H97:H98)</f>
        <v>0</v>
      </c>
      <c r="I96" s="236"/>
      <c r="J96" s="236"/>
      <c r="K96" s="237">
        <f>AVERAGE(K97)</f>
        <v>5.2104681779340147</v>
      </c>
      <c r="L96" s="237">
        <f>AVERAGE(L97)</f>
        <v>5</v>
      </c>
      <c r="M96" s="237">
        <f>AVERAGE(M97)</f>
        <v>95.960666666666654</v>
      </c>
      <c r="N96" s="237">
        <f>AVERAGE(N97)</f>
        <v>5</v>
      </c>
      <c r="O96" s="236">
        <f>SUM(O97)</f>
        <v>750000</v>
      </c>
      <c r="P96" s="238">
        <f t="shared" si="45"/>
        <v>5.2104681779340147</v>
      </c>
      <c r="Q96" s="236">
        <f>SUM(Q97)</f>
        <v>0</v>
      </c>
      <c r="R96" s="238">
        <f t="shared" ref="R96" si="61">SUM(Q96/O96)*100</f>
        <v>0</v>
      </c>
      <c r="S96" s="239">
        <f t="shared" ref="S96" si="62">SUM(Q96/G96)*100</f>
        <v>0</v>
      </c>
      <c r="T96" s="240">
        <f t="shared" ref="T96" si="63">G96-Q96</f>
        <v>14394100</v>
      </c>
      <c r="U96" s="241"/>
      <c r="V96" s="54"/>
    </row>
    <row r="97" spans="1:22" s="58" customFormat="1" ht="27" customHeight="1">
      <c r="A97" s="224" t="s">
        <v>218</v>
      </c>
      <c r="B97" s="72" t="s">
        <v>115</v>
      </c>
      <c r="C97" s="63"/>
      <c r="D97" s="72"/>
      <c r="E97" s="72"/>
      <c r="F97" s="72"/>
      <c r="G97" s="73">
        <v>14394100</v>
      </c>
      <c r="H97" s="73">
        <v>0</v>
      </c>
      <c r="I97" s="279" t="s">
        <v>139</v>
      </c>
      <c r="J97" s="279"/>
      <c r="K97" s="66">
        <f t="shared" ref="K97" si="64">P97</f>
        <v>5.2104681779340147</v>
      </c>
      <c r="L97" s="66">
        <v>5</v>
      </c>
      <c r="M97" s="66">
        <f t="shared" ref="M97" si="65">L97/K97*100</f>
        <v>95.960666666666654</v>
      </c>
      <c r="N97" s="66">
        <f t="shared" ref="N97" si="66">L97/100*100</f>
        <v>5</v>
      </c>
      <c r="O97" s="73">
        <v>750000</v>
      </c>
      <c r="P97" s="65">
        <f t="shared" si="45"/>
        <v>5.2104681779340147</v>
      </c>
      <c r="Q97" s="73"/>
      <c r="R97" s="65">
        <f t="shared" ref="R97" si="67">SUM(Q97/O97)*100</f>
        <v>0</v>
      </c>
      <c r="S97" s="76">
        <f t="shared" ref="S97" si="68">SUM(Q97/G97)*100</f>
        <v>0</v>
      </c>
      <c r="T97" s="77">
        <f t="shared" ref="T97" si="69">G97-Q97</f>
        <v>14394100</v>
      </c>
      <c r="U97" s="217" t="s">
        <v>257</v>
      </c>
      <c r="V97" s="57"/>
    </row>
    <row r="98" spans="1:22" s="58" customFormat="1" ht="6" customHeight="1">
      <c r="A98" s="161"/>
      <c r="B98" s="165"/>
      <c r="C98" s="165"/>
      <c r="D98" s="157"/>
      <c r="E98" s="157"/>
      <c r="F98" s="157"/>
      <c r="G98" s="158"/>
      <c r="H98" s="158"/>
      <c r="I98" s="159"/>
      <c r="J98" s="159"/>
      <c r="K98" s="162"/>
      <c r="L98" s="162"/>
      <c r="M98" s="162"/>
      <c r="N98" s="162"/>
      <c r="O98" s="158"/>
      <c r="P98" s="163"/>
      <c r="Q98" s="158"/>
      <c r="R98" s="163"/>
      <c r="S98" s="166"/>
      <c r="T98" s="167"/>
      <c r="U98" s="160"/>
      <c r="V98" s="57"/>
    </row>
    <row r="99" spans="1:22" s="55" customFormat="1" ht="31.5" customHeight="1">
      <c r="A99" s="306" t="s">
        <v>219</v>
      </c>
      <c r="B99" s="316" t="s">
        <v>116</v>
      </c>
      <c r="C99" s="316"/>
      <c r="D99" s="317"/>
      <c r="E99" s="317"/>
      <c r="F99" s="317"/>
      <c r="G99" s="318">
        <f>G100+G103</f>
        <v>19999200</v>
      </c>
      <c r="H99" s="318">
        <f>SUM(H100)</f>
        <v>0</v>
      </c>
      <c r="I99" s="318"/>
      <c r="J99" s="318"/>
      <c r="K99" s="319">
        <f>(K100+K103)/2</f>
        <v>1.6880450145337209</v>
      </c>
      <c r="L99" s="319">
        <f>(L100+L103)/2</f>
        <v>5</v>
      </c>
      <c r="M99" s="349" t="e">
        <f>(M100+M103)/2</f>
        <v>#DIV/0!</v>
      </c>
      <c r="N99" s="319">
        <f>(N100+N103)/2</f>
        <v>5</v>
      </c>
      <c r="O99" s="318">
        <f>(O100+O103)</f>
        <v>506400</v>
      </c>
      <c r="P99" s="320">
        <f t="shared" si="45"/>
        <v>2.5321012840513619</v>
      </c>
      <c r="Q99" s="318">
        <f>Q100+Q103</f>
        <v>0</v>
      </c>
      <c r="R99" s="320">
        <f t="shared" ref="R99" si="70">SUM(Q99/O99)*100</f>
        <v>0</v>
      </c>
      <c r="S99" s="321">
        <f t="shared" ref="S99" si="71">SUM(Q99/G99)*100</f>
        <v>0</v>
      </c>
      <c r="T99" s="322">
        <f t="shared" ref="T99" si="72">G99-Q99</f>
        <v>19999200</v>
      </c>
      <c r="U99" s="323"/>
      <c r="V99" s="54"/>
    </row>
    <row r="100" spans="1:22" s="58" customFormat="1" ht="32.25" customHeight="1">
      <c r="A100" s="228" t="s">
        <v>220</v>
      </c>
      <c r="B100" s="234" t="s">
        <v>117</v>
      </c>
      <c r="C100" s="251"/>
      <c r="D100" s="252"/>
      <c r="E100" s="252"/>
      <c r="F100" s="252"/>
      <c r="G100" s="236">
        <f>SUM(G101)</f>
        <v>14999600</v>
      </c>
      <c r="H100" s="236">
        <v>0</v>
      </c>
      <c r="I100" s="258"/>
      <c r="J100" s="258"/>
      <c r="K100" s="237">
        <f>AVERAGE(K101)</f>
        <v>3.3760900290674418</v>
      </c>
      <c r="L100" s="237">
        <f>AVERAGE(L101)</f>
        <v>5</v>
      </c>
      <c r="M100" s="237">
        <f>AVERAGE(M101)</f>
        <v>148.10031595576618</v>
      </c>
      <c r="N100" s="237">
        <f>AVERAGE(N101)</f>
        <v>5</v>
      </c>
      <c r="O100" s="236">
        <f>SUM(O101)</f>
        <v>506400</v>
      </c>
      <c r="P100" s="238">
        <f>SUM(O100/G100)*100</f>
        <v>3.3760900290674418</v>
      </c>
      <c r="Q100" s="324">
        <f>SUM(Q101)</f>
        <v>0</v>
      </c>
      <c r="R100" s="238">
        <f t="shared" ref="R100:R101" si="73">SUM(Q100/O100)*100</f>
        <v>0</v>
      </c>
      <c r="S100" s="239">
        <f>SUM(Q100/G100)*100</f>
        <v>0</v>
      </c>
      <c r="T100" s="240">
        <f>G100-Q100</f>
        <v>14999600</v>
      </c>
      <c r="U100" s="253"/>
      <c r="V100" s="57"/>
    </row>
    <row r="101" spans="1:22" s="58" customFormat="1" ht="33.75" customHeight="1">
      <c r="A101" s="242" t="s">
        <v>221</v>
      </c>
      <c r="B101" s="63" t="s">
        <v>118</v>
      </c>
      <c r="C101" s="63"/>
      <c r="D101" s="72"/>
      <c r="E101" s="72"/>
      <c r="F101" s="72"/>
      <c r="G101" s="73">
        <v>14999600</v>
      </c>
      <c r="H101" s="73">
        <v>0</v>
      </c>
      <c r="I101" s="64" t="s">
        <v>54</v>
      </c>
      <c r="J101" s="64"/>
      <c r="K101" s="66">
        <f t="shared" ref="K101" si="74">P101</f>
        <v>3.3760900290674418</v>
      </c>
      <c r="L101" s="66">
        <v>5</v>
      </c>
      <c r="M101" s="66">
        <f t="shared" ref="M101" si="75">L101/K101*100</f>
        <v>148.10031595576618</v>
      </c>
      <c r="N101" s="66">
        <f t="shared" ref="N101" si="76">L101/100*100</f>
        <v>5</v>
      </c>
      <c r="O101" s="73">
        <v>506400</v>
      </c>
      <c r="P101" s="65">
        <f>SUM(O101/G101)*100</f>
        <v>3.3760900290674418</v>
      </c>
      <c r="Q101" s="73"/>
      <c r="R101" s="65">
        <f t="shared" si="73"/>
        <v>0</v>
      </c>
      <c r="S101" s="76">
        <f>SUM(Q101/G101)*100</f>
        <v>0</v>
      </c>
      <c r="T101" s="77">
        <f>G101-Q101</f>
        <v>14999600</v>
      </c>
      <c r="U101" s="217" t="s">
        <v>257</v>
      </c>
      <c r="V101" s="57"/>
    </row>
    <row r="102" spans="1:22" s="58" customFormat="1" ht="8.25" customHeight="1">
      <c r="A102" s="243"/>
      <c r="B102" s="157"/>
      <c r="C102" s="157"/>
      <c r="D102" s="157"/>
      <c r="E102" s="157"/>
      <c r="F102" s="157"/>
      <c r="G102" s="158"/>
      <c r="H102" s="158"/>
      <c r="I102" s="158"/>
      <c r="J102" s="158"/>
      <c r="K102" s="244"/>
      <c r="L102" s="245"/>
      <c r="M102" s="245"/>
      <c r="N102" s="244"/>
      <c r="O102" s="245"/>
      <c r="P102" s="246"/>
      <c r="Q102" s="246"/>
      <c r="R102" s="245"/>
      <c r="S102" s="245"/>
      <c r="T102" s="246"/>
      <c r="U102" s="160"/>
      <c r="V102" s="57"/>
    </row>
    <row r="103" spans="1:22" s="58" customFormat="1" ht="36.75" customHeight="1">
      <c r="A103" s="228" t="s">
        <v>222</v>
      </c>
      <c r="B103" s="235" t="s">
        <v>119</v>
      </c>
      <c r="C103" s="235"/>
      <c r="D103" s="252"/>
      <c r="E103" s="252"/>
      <c r="F103" s="252"/>
      <c r="G103" s="236">
        <f>SUM(G104:G104)</f>
        <v>4999600</v>
      </c>
      <c r="H103" s="236">
        <f>SUM(H104:H104)</f>
        <v>0</v>
      </c>
      <c r="I103" s="236"/>
      <c r="J103" s="236"/>
      <c r="K103" s="237">
        <f>AVERAGE(K104:K104)</f>
        <v>0</v>
      </c>
      <c r="L103" s="237">
        <f>AVERAGE(L104:L104)</f>
        <v>5</v>
      </c>
      <c r="M103" s="237" t="e">
        <f>AVERAGE(M104:M104)</f>
        <v>#DIV/0!</v>
      </c>
      <c r="N103" s="237">
        <f>AVERAGE(N104:N104)</f>
        <v>5</v>
      </c>
      <c r="O103" s="236">
        <f>SUM(O104:O104)</f>
        <v>0</v>
      </c>
      <c r="P103" s="238">
        <f t="shared" ref="P103" si="77">SUM(O103/G103)*100</f>
        <v>0</v>
      </c>
      <c r="Q103" s="236">
        <f>SUM(Q104:Q104)</f>
        <v>0</v>
      </c>
      <c r="R103" s="238" t="e">
        <f t="shared" ref="R103" si="78">SUM(Q103/O103)*100</f>
        <v>#DIV/0!</v>
      </c>
      <c r="S103" s="238">
        <f t="shared" ref="S103" si="79">SUM(Q103/G103)*100</f>
        <v>0</v>
      </c>
      <c r="T103" s="325">
        <f t="shared" ref="T103" si="80">G103-Q103</f>
        <v>4999600</v>
      </c>
      <c r="U103" s="241"/>
      <c r="V103" s="57"/>
    </row>
    <row r="104" spans="1:22" s="58" customFormat="1" ht="33.75" customHeight="1">
      <c r="A104" s="242" t="s">
        <v>223</v>
      </c>
      <c r="B104" s="72" t="s">
        <v>120</v>
      </c>
      <c r="C104" s="63"/>
      <c r="D104" s="72"/>
      <c r="E104" s="72"/>
      <c r="F104" s="72"/>
      <c r="G104" s="73">
        <v>4999600</v>
      </c>
      <c r="H104" s="73">
        <v>0</v>
      </c>
      <c r="I104" s="64" t="s">
        <v>54</v>
      </c>
      <c r="J104" s="64"/>
      <c r="K104" s="66">
        <f t="shared" ref="K104" si="81">P104</f>
        <v>0</v>
      </c>
      <c r="L104" s="66">
        <v>5</v>
      </c>
      <c r="M104" s="66" t="e">
        <f t="shared" ref="M104" si="82">L104/K104*100</f>
        <v>#DIV/0!</v>
      </c>
      <c r="N104" s="66">
        <f t="shared" ref="N104" si="83">L104/100*100</f>
        <v>5</v>
      </c>
      <c r="O104" s="73"/>
      <c r="P104" s="65">
        <f t="shared" ref="P104" si="84">SUM(O104/G104)*100</f>
        <v>0</v>
      </c>
      <c r="Q104" s="73"/>
      <c r="R104" s="65" t="e">
        <f t="shared" ref="R104" si="85">SUM(Q104/O104)*100</f>
        <v>#DIV/0!</v>
      </c>
      <c r="S104" s="76">
        <f t="shared" ref="S104" si="86">SUM(Q104/G104)*100</f>
        <v>0</v>
      </c>
      <c r="T104" s="77">
        <f t="shared" ref="T104" si="87">G104-Q104</f>
        <v>4999600</v>
      </c>
      <c r="U104" s="217" t="s">
        <v>257</v>
      </c>
      <c r="V104" s="57"/>
    </row>
    <row r="105" spans="1:22" s="58" customFormat="1" ht="9" customHeight="1">
      <c r="A105" s="250"/>
      <c r="B105" s="157"/>
      <c r="C105" s="165"/>
      <c r="D105" s="157"/>
      <c r="E105" s="157"/>
      <c r="F105" s="157"/>
      <c r="G105" s="158"/>
      <c r="H105" s="158"/>
      <c r="I105" s="158"/>
      <c r="J105" s="158"/>
      <c r="K105" s="162"/>
      <c r="L105" s="162"/>
      <c r="M105" s="162"/>
      <c r="N105" s="162"/>
      <c r="O105" s="158"/>
      <c r="P105" s="163"/>
      <c r="Q105" s="158"/>
      <c r="R105" s="163"/>
      <c r="S105" s="166"/>
      <c r="T105" s="167"/>
      <c r="U105" s="160"/>
      <c r="V105" s="57"/>
    </row>
    <row r="106" spans="1:22" s="58" customFormat="1" ht="31.5" customHeight="1">
      <c r="A106" s="306" t="s">
        <v>224</v>
      </c>
      <c r="B106" s="316" t="s">
        <v>122</v>
      </c>
      <c r="C106" s="326"/>
      <c r="D106" s="327"/>
      <c r="E106" s="327"/>
      <c r="F106" s="327"/>
      <c r="G106" s="318">
        <f>G107+G110+G113</f>
        <v>14999150</v>
      </c>
      <c r="H106" s="318">
        <v>0</v>
      </c>
      <c r="I106" s="328"/>
      <c r="J106" s="328"/>
      <c r="K106" s="319">
        <f>(K107+K110+K113)/3</f>
        <v>210.02821435500485</v>
      </c>
      <c r="L106" s="319">
        <f>(L107+L110+L113)/3</f>
        <v>5</v>
      </c>
      <c r="M106" s="349" t="e">
        <f>(M107+M110+M113)/3</f>
        <v>#DIV/0!</v>
      </c>
      <c r="N106" s="319">
        <f>(N107+N110+N113)/3</f>
        <v>5</v>
      </c>
      <c r="O106" s="318">
        <f>(O107+O110+O113)</f>
        <v>31503500</v>
      </c>
      <c r="P106" s="320">
        <f t="shared" ref="P106:P114" si="88">SUM(O106/G106)*100</f>
        <v>210.03523533000202</v>
      </c>
      <c r="Q106" s="318">
        <f>Q107+Q110+Q113</f>
        <v>0</v>
      </c>
      <c r="R106" s="320">
        <f t="shared" ref="R106:R114" si="89">SUM(Q106/O106)*100</f>
        <v>0</v>
      </c>
      <c r="S106" s="321">
        <f t="shared" ref="S106:S114" si="90">SUM(Q106/G106)*100</f>
        <v>0</v>
      </c>
      <c r="T106" s="322">
        <f t="shared" ref="T106:T114" si="91">G106-Q106</f>
        <v>14999150</v>
      </c>
      <c r="U106" s="329"/>
      <c r="V106" s="57"/>
    </row>
    <row r="107" spans="1:22" s="58" customFormat="1" ht="33.75" customHeight="1">
      <c r="A107" s="228" t="s">
        <v>225</v>
      </c>
      <c r="B107" s="234" t="s">
        <v>121</v>
      </c>
      <c r="C107" s="251"/>
      <c r="D107" s="252"/>
      <c r="E107" s="252"/>
      <c r="F107" s="252"/>
      <c r="G107" s="236">
        <f>SUM(G108)</f>
        <v>4999650</v>
      </c>
      <c r="H107" s="236">
        <v>0</v>
      </c>
      <c r="I107" s="258"/>
      <c r="J107" s="258"/>
      <c r="K107" s="237">
        <f>AVERAGE(K108)</f>
        <v>209.18664306501452</v>
      </c>
      <c r="L107" s="237">
        <f>AVERAGE(L108)</f>
        <v>5</v>
      </c>
      <c r="M107" s="237">
        <f>AVERAGE(M108)</f>
        <v>2.3902099707417821</v>
      </c>
      <c r="N107" s="237">
        <f>AVERAGE(N108)</f>
        <v>5</v>
      </c>
      <c r="O107" s="236">
        <f>SUM(O108)</f>
        <v>10458600</v>
      </c>
      <c r="P107" s="238">
        <f t="shared" si="88"/>
        <v>209.18664306501452</v>
      </c>
      <c r="Q107" s="236">
        <f>SUM(Q108)</f>
        <v>0</v>
      </c>
      <c r="R107" s="238">
        <f t="shared" si="89"/>
        <v>0</v>
      </c>
      <c r="S107" s="239">
        <f t="shared" si="90"/>
        <v>0</v>
      </c>
      <c r="T107" s="240">
        <f t="shared" si="91"/>
        <v>4999650</v>
      </c>
      <c r="U107" s="253"/>
      <c r="V107" s="57"/>
    </row>
    <row r="108" spans="1:22" s="58" customFormat="1" ht="51.75" customHeight="1">
      <c r="A108" s="242" t="s">
        <v>251</v>
      </c>
      <c r="B108" s="63" t="s">
        <v>123</v>
      </c>
      <c r="C108" s="63"/>
      <c r="D108" s="72"/>
      <c r="E108" s="72"/>
      <c r="F108" s="72"/>
      <c r="G108" s="73">
        <v>4999650</v>
      </c>
      <c r="H108" s="73">
        <v>0</v>
      </c>
      <c r="I108" s="64" t="s">
        <v>54</v>
      </c>
      <c r="J108" s="64"/>
      <c r="K108" s="66">
        <f t="shared" ref="K108:K114" si="92">P108</f>
        <v>209.18664306501452</v>
      </c>
      <c r="L108" s="66">
        <v>5</v>
      </c>
      <c r="M108" s="66">
        <f t="shared" ref="M108:M111" si="93">L108/K108*100</f>
        <v>2.3902099707417821</v>
      </c>
      <c r="N108" s="66">
        <f t="shared" ref="N108:N114" si="94">L108/100*100</f>
        <v>5</v>
      </c>
      <c r="O108" s="73">
        <v>10458600</v>
      </c>
      <c r="P108" s="65">
        <f t="shared" si="88"/>
        <v>209.18664306501452</v>
      </c>
      <c r="Q108" s="73"/>
      <c r="R108" s="65">
        <f t="shared" si="89"/>
        <v>0</v>
      </c>
      <c r="S108" s="76">
        <f t="shared" si="90"/>
        <v>0</v>
      </c>
      <c r="T108" s="77">
        <f t="shared" si="91"/>
        <v>4999650</v>
      </c>
      <c r="U108" s="217" t="s">
        <v>257</v>
      </c>
      <c r="V108" s="57"/>
    </row>
    <row r="109" spans="1:22" s="58" customFormat="1" ht="8.25" customHeight="1">
      <c r="A109" s="161"/>
      <c r="B109" s="165"/>
      <c r="C109" s="165"/>
      <c r="D109" s="157"/>
      <c r="E109" s="157"/>
      <c r="F109" s="157"/>
      <c r="G109" s="158"/>
      <c r="H109" s="158"/>
      <c r="I109" s="159"/>
      <c r="J109" s="159"/>
      <c r="K109" s="162"/>
      <c r="L109" s="162"/>
      <c r="M109" s="162"/>
      <c r="N109" s="162"/>
      <c r="O109" s="158"/>
      <c r="P109" s="163"/>
      <c r="Q109" s="158"/>
      <c r="R109" s="163"/>
      <c r="S109" s="166"/>
      <c r="T109" s="167"/>
      <c r="U109" s="164"/>
      <c r="V109" s="57"/>
    </row>
    <row r="110" spans="1:22" s="58" customFormat="1" ht="58.5" customHeight="1">
      <c r="A110" s="228" t="s">
        <v>226</v>
      </c>
      <c r="B110" s="234" t="s">
        <v>124</v>
      </c>
      <c r="C110" s="251"/>
      <c r="D110" s="252"/>
      <c r="E110" s="252"/>
      <c r="F110" s="252"/>
      <c r="G110" s="236">
        <f>SUM(G111)</f>
        <v>5000000</v>
      </c>
      <c r="H110" s="236">
        <v>0</v>
      </c>
      <c r="I110" s="258"/>
      <c r="J110" s="258"/>
      <c r="K110" s="237">
        <f>AVERAGE(K111)</f>
        <v>420.89800000000002</v>
      </c>
      <c r="L110" s="237">
        <f>AVERAGE(L111)</f>
        <v>5</v>
      </c>
      <c r="M110" s="237">
        <f>AVERAGE(M111)</f>
        <v>1.1879362695950086</v>
      </c>
      <c r="N110" s="237">
        <f>AVERAGE(N111)</f>
        <v>5</v>
      </c>
      <c r="O110" s="236">
        <f>SUM(O111)</f>
        <v>21044900</v>
      </c>
      <c r="P110" s="238">
        <f t="shared" si="88"/>
        <v>420.89800000000002</v>
      </c>
      <c r="Q110" s="236">
        <f>SUM(Q111)</f>
        <v>0</v>
      </c>
      <c r="R110" s="238">
        <f t="shared" si="89"/>
        <v>0</v>
      </c>
      <c r="S110" s="239">
        <f t="shared" si="90"/>
        <v>0</v>
      </c>
      <c r="T110" s="240">
        <f t="shared" si="91"/>
        <v>5000000</v>
      </c>
      <c r="U110" s="253"/>
      <c r="V110" s="57"/>
    </row>
    <row r="111" spans="1:22" s="58" customFormat="1" ht="59.25">
      <c r="A111" s="242" t="s">
        <v>227</v>
      </c>
      <c r="B111" s="63" t="s">
        <v>141</v>
      </c>
      <c r="C111" s="63"/>
      <c r="D111" s="72"/>
      <c r="E111" s="72"/>
      <c r="F111" s="72"/>
      <c r="G111" s="73">
        <v>5000000</v>
      </c>
      <c r="H111" s="73"/>
      <c r="I111" s="64" t="s">
        <v>54</v>
      </c>
      <c r="J111" s="64"/>
      <c r="K111" s="66">
        <f>P111</f>
        <v>420.89800000000002</v>
      </c>
      <c r="L111" s="66">
        <v>5</v>
      </c>
      <c r="M111" s="66">
        <f t="shared" si="93"/>
        <v>1.1879362695950086</v>
      </c>
      <c r="N111" s="66">
        <f t="shared" si="94"/>
        <v>5</v>
      </c>
      <c r="O111" s="73">
        <v>21044900</v>
      </c>
      <c r="P111" s="65">
        <f t="shared" si="88"/>
        <v>420.89800000000002</v>
      </c>
      <c r="Q111" s="73"/>
      <c r="R111" s="65">
        <f t="shared" si="89"/>
        <v>0</v>
      </c>
      <c r="S111" s="76">
        <f t="shared" si="90"/>
        <v>0</v>
      </c>
      <c r="T111" s="77">
        <f t="shared" si="91"/>
        <v>5000000</v>
      </c>
      <c r="U111" s="217" t="s">
        <v>257</v>
      </c>
      <c r="V111" s="57"/>
    </row>
    <row r="112" spans="1:22" s="58" customFormat="1" ht="8.25" customHeight="1">
      <c r="A112" s="161"/>
      <c r="B112" s="157"/>
      <c r="C112" s="248"/>
      <c r="D112" s="248"/>
      <c r="E112" s="248"/>
      <c r="F112" s="248"/>
      <c r="G112" s="254"/>
      <c r="H112" s="158"/>
      <c r="I112" s="159"/>
      <c r="J112" s="159"/>
      <c r="K112" s="162"/>
      <c r="L112" s="162"/>
      <c r="M112" s="162"/>
      <c r="N112" s="162"/>
      <c r="O112" s="158"/>
      <c r="P112" s="163"/>
      <c r="Q112" s="158"/>
      <c r="R112" s="163"/>
      <c r="S112" s="166"/>
      <c r="T112" s="255"/>
      <c r="U112" s="129"/>
      <c r="V112" s="57"/>
    </row>
    <row r="113" spans="1:23" s="58" customFormat="1" ht="47.25" customHeight="1">
      <c r="A113" s="228" t="s">
        <v>228</v>
      </c>
      <c r="B113" s="235" t="s">
        <v>125</v>
      </c>
      <c r="C113" s="330"/>
      <c r="D113" s="330"/>
      <c r="E113" s="330"/>
      <c r="F113" s="330"/>
      <c r="G113" s="331">
        <f>SUM(G114)</f>
        <v>4999500</v>
      </c>
      <c r="H113" s="236"/>
      <c r="I113" s="258"/>
      <c r="J113" s="258"/>
      <c r="K113" s="237">
        <f>AVERAGE(K114)</f>
        <v>0</v>
      </c>
      <c r="L113" s="237">
        <f>AVERAGE(L114)</f>
        <v>5</v>
      </c>
      <c r="M113" s="237" t="e">
        <f>AVERAGE(M114)</f>
        <v>#DIV/0!</v>
      </c>
      <c r="N113" s="237">
        <f>AVERAGE(N114)</f>
        <v>5</v>
      </c>
      <c r="O113" s="236">
        <f>SUM(O114)</f>
        <v>0</v>
      </c>
      <c r="P113" s="238">
        <f t="shared" si="88"/>
        <v>0</v>
      </c>
      <c r="Q113" s="236">
        <f>SUM(Q114)</f>
        <v>0</v>
      </c>
      <c r="R113" s="238" t="e">
        <f t="shared" si="89"/>
        <v>#DIV/0!</v>
      </c>
      <c r="S113" s="239">
        <f t="shared" si="90"/>
        <v>0</v>
      </c>
      <c r="T113" s="240">
        <f t="shared" si="91"/>
        <v>4999500</v>
      </c>
      <c r="U113" s="253"/>
      <c r="V113" s="57"/>
    </row>
    <row r="114" spans="1:23" s="58" customFormat="1" ht="51" customHeight="1">
      <c r="A114" s="242" t="s">
        <v>252</v>
      </c>
      <c r="B114" s="72" t="s">
        <v>253</v>
      </c>
      <c r="C114" s="78"/>
      <c r="D114" s="78"/>
      <c r="E114" s="348"/>
      <c r="F114" s="72"/>
      <c r="G114" s="80">
        <v>4999500</v>
      </c>
      <c r="H114" s="73"/>
      <c r="I114" s="64" t="s">
        <v>49</v>
      </c>
      <c r="J114" s="64"/>
      <c r="K114" s="66">
        <f t="shared" si="92"/>
        <v>0</v>
      </c>
      <c r="L114" s="66">
        <v>5</v>
      </c>
      <c r="M114" s="66" t="e">
        <f>L114/K114*100</f>
        <v>#DIV/0!</v>
      </c>
      <c r="N114" s="66">
        <f t="shared" si="94"/>
        <v>5</v>
      </c>
      <c r="O114" s="80"/>
      <c r="P114" s="65">
        <f t="shared" si="88"/>
        <v>0</v>
      </c>
      <c r="Q114" s="80"/>
      <c r="R114" s="65" t="e">
        <f t="shared" si="89"/>
        <v>#DIV/0!</v>
      </c>
      <c r="S114" s="76">
        <f t="shared" si="90"/>
        <v>0</v>
      </c>
      <c r="T114" s="77">
        <f t="shared" si="91"/>
        <v>4999500</v>
      </c>
      <c r="U114" s="217" t="s">
        <v>257</v>
      </c>
      <c r="V114" s="57"/>
    </row>
    <row r="115" spans="1:23" s="58" customFormat="1" ht="8.25" customHeight="1" thickBot="1">
      <c r="A115" s="131"/>
      <c r="B115" s="79"/>
      <c r="C115" s="79"/>
      <c r="D115" s="67"/>
      <c r="E115" s="67"/>
      <c r="F115" s="67"/>
      <c r="G115" s="68"/>
      <c r="H115" s="68"/>
      <c r="I115" s="68"/>
      <c r="J115" s="68"/>
      <c r="K115" s="69"/>
      <c r="L115" s="70"/>
      <c r="M115" s="70"/>
      <c r="N115" s="69"/>
      <c r="O115" s="70"/>
      <c r="P115" s="71"/>
      <c r="Q115" s="71"/>
      <c r="R115" s="75"/>
      <c r="S115" s="132"/>
      <c r="T115" s="133">
        <f>H115-Q115</f>
        <v>0</v>
      </c>
      <c r="U115" s="130"/>
      <c r="V115" s="57"/>
    </row>
    <row r="116" spans="1:23" s="55" customFormat="1" ht="30.75" customHeight="1">
      <c r="A116" s="306" t="s">
        <v>229</v>
      </c>
      <c r="B116" s="316" t="s">
        <v>126</v>
      </c>
      <c r="C116" s="316"/>
      <c r="D116" s="317"/>
      <c r="E116" s="317"/>
      <c r="F116" s="317"/>
      <c r="G116" s="318">
        <f>G117+G120</f>
        <v>842400000</v>
      </c>
      <c r="H116" s="318">
        <f>SUM(H117:H118)</f>
        <v>0</v>
      </c>
      <c r="I116" s="318"/>
      <c r="J116" s="318"/>
      <c r="K116" s="319">
        <f>AVERAGE(K117,K120)</f>
        <v>21.123985779705954</v>
      </c>
      <c r="L116" s="319">
        <f>AVERAGE(L117,L120)</f>
        <v>5</v>
      </c>
      <c r="M116" s="319" t="e">
        <f>AVERAGE(M117,M120)</f>
        <v>#DIV/0!</v>
      </c>
      <c r="N116" s="319">
        <f>AVERAGE(N117,N120)</f>
        <v>5</v>
      </c>
      <c r="O116" s="318">
        <f>SUM(O117,O120)</f>
        <v>350573668</v>
      </c>
      <c r="P116" s="320">
        <f t="shared" ref="P116" si="95">SUM(O116/G116)*100</f>
        <v>41.616057454890786</v>
      </c>
      <c r="Q116" s="318">
        <f>(Q117+Q120)</f>
        <v>0</v>
      </c>
      <c r="R116" s="320">
        <f t="shared" ref="R116" si="96">SUM(Q116/O116)*100</f>
        <v>0</v>
      </c>
      <c r="S116" s="321">
        <f t="shared" ref="S116" si="97">SUM(Q116/G116)*100</f>
        <v>0</v>
      </c>
      <c r="T116" s="322">
        <f t="shared" ref="T116" si="98">G116-Q116</f>
        <v>842400000</v>
      </c>
      <c r="U116" s="332"/>
      <c r="V116" s="54"/>
    </row>
    <row r="117" spans="1:23" s="58" customFormat="1" ht="33.75" customHeight="1">
      <c r="A117" s="228" t="s">
        <v>230</v>
      </c>
      <c r="B117" s="234" t="s">
        <v>127</v>
      </c>
      <c r="C117" s="251"/>
      <c r="D117" s="252"/>
      <c r="E117" s="252"/>
      <c r="F117" s="252"/>
      <c r="G117" s="236">
        <f>SUM(G118)</f>
        <v>829800000</v>
      </c>
      <c r="H117" s="236">
        <v>0</v>
      </c>
      <c r="I117" s="258"/>
      <c r="J117" s="258"/>
      <c r="K117" s="237">
        <f>AVERAGE(K118)</f>
        <v>42.247971559411909</v>
      </c>
      <c r="L117" s="237">
        <f>AVERAGE(L118)</f>
        <v>5</v>
      </c>
      <c r="M117" s="237">
        <f>AVERAGE(M118)</f>
        <v>11.834887724653639</v>
      </c>
      <c r="N117" s="237">
        <f>AVERAGE(N118)</f>
        <v>5</v>
      </c>
      <c r="O117" s="236">
        <f>SUM(O118)</f>
        <v>350573668</v>
      </c>
      <c r="P117" s="238">
        <f t="shared" ref="P117:P118" si="99">SUM(O117/G117)*100</f>
        <v>42.247971559411909</v>
      </c>
      <c r="Q117" s="236">
        <f>SUM(Q118)</f>
        <v>0</v>
      </c>
      <c r="R117" s="238">
        <f t="shared" ref="R117:R118" si="100">SUM(Q117/O117)*100</f>
        <v>0</v>
      </c>
      <c r="S117" s="239">
        <f t="shared" ref="S117:S118" si="101">SUM(Q117/G117)*100</f>
        <v>0</v>
      </c>
      <c r="T117" s="240">
        <f t="shared" ref="T117:T118" si="102">G117-Q117</f>
        <v>829800000</v>
      </c>
      <c r="U117" s="253"/>
      <c r="V117" s="57"/>
      <c r="W117" s="59"/>
    </row>
    <row r="118" spans="1:23" s="58" customFormat="1" ht="33" customHeight="1">
      <c r="A118" s="242" t="s">
        <v>231</v>
      </c>
      <c r="B118" s="256" t="s">
        <v>129</v>
      </c>
      <c r="C118" s="63"/>
      <c r="D118" s="72"/>
      <c r="E118" s="72"/>
      <c r="F118" s="72"/>
      <c r="G118" s="73">
        <v>829800000</v>
      </c>
      <c r="H118" s="73">
        <v>0</v>
      </c>
      <c r="I118" s="64" t="s">
        <v>54</v>
      </c>
      <c r="J118" s="64"/>
      <c r="K118" s="66">
        <f t="shared" ref="K118" si="103">P118</f>
        <v>42.247971559411909</v>
      </c>
      <c r="L118" s="66">
        <v>5</v>
      </c>
      <c r="M118" s="66">
        <f t="shared" ref="M118" si="104">L118/K118*100</f>
        <v>11.834887724653639</v>
      </c>
      <c r="N118" s="66">
        <f t="shared" ref="N118" si="105">L118/100*100</f>
        <v>5</v>
      </c>
      <c r="O118" s="73">
        <v>350573668</v>
      </c>
      <c r="P118" s="65">
        <f t="shared" si="99"/>
        <v>42.247971559411909</v>
      </c>
      <c r="Q118" s="73"/>
      <c r="R118" s="65">
        <f t="shared" si="100"/>
        <v>0</v>
      </c>
      <c r="S118" s="76">
        <f t="shared" si="101"/>
        <v>0</v>
      </c>
      <c r="T118" s="77">
        <f t="shared" si="102"/>
        <v>829800000</v>
      </c>
      <c r="U118" s="217" t="s">
        <v>257</v>
      </c>
      <c r="V118" s="57"/>
      <c r="W118" s="59"/>
    </row>
    <row r="119" spans="1:23" s="58" customFormat="1" ht="8.25" customHeight="1">
      <c r="A119" s="257"/>
      <c r="B119" s="165"/>
      <c r="C119" s="165"/>
      <c r="D119" s="157"/>
      <c r="E119" s="157"/>
      <c r="F119" s="157"/>
      <c r="G119" s="158"/>
      <c r="H119" s="158"/>
      <c r="I119" s="159"/>
      <c r="J119" s="159"/>
      <c r="K119" s="162"/>
      <c r="L119" s="162"/>
      <c r="M119" s="162"/>
      <c r="N119" s="162"/>
      <c r="O119" s="158"/>
      <c r="P119" s="163"/>
      <c r="Q119" s="158"/>
      <c r="R119" s="163"/>
      <c r="S119" s="166"/>
      <c r="T119" s="167"/>
      <c r="U119" s="164"/>
      <c r="V119" s="57"/>
      <c r="W119" s="59"/>
    </row>
    <row r="120" spans="1:23" s="58" customFormat="1" ht="36.75" customHeight="1">
      <c r="A120" s="228" t="s">
        <v>232</v>
      </c>
      <c r="B120" s="234" t="s">
        <v>128</v>
      </c>
      <c r="C120" s="251"/>
      <c r="D120" s="252"/>
      <c r="E120" s="252"/>
      <c r="F120" s="252"/>
      <c r="G120" s="236">
        <f>SUM(G121:G121)</f>
        <v>12600000</v>
      </c>
      <c r="H120" s="333"/>
      <c r="I120" s="258"/>
      <c r="J120" s="258"/>
      <c r="K120" s="237">
        <f>AVERAGE(K121:K121)</f>
        <v>0</v>
      </c>
      <c r="L120" s="237">
        <f>AVERAGE(L121:L121)</f>
        <v>5</v>
      </c>
      <c r="M120" s="237" t="e">
        <f>AVERAGE(M121:M121)</f>
        <v>#DIV/0!</v>
      </c>
      <c r="N120" s="237">
        <f>AVERAGE(N121:N121)</f>
        <v>5</v>
      </c>
      <c r="O120" s="258">
        <f>SUM(O121:O121)</f>
        <v>0</v>
      </c>
      <c r="P120" s="238">
        <f>SUM(O120/G120)*100</f>
        <v>0</v>
      </c>
      <c r="Q120" s="236">
        <f>SUM(Q121:Q121)</f>
        <v>0</v>
      </c>
      <c r="R120" s="238" t="e">
        <f>SUM(Q120/O120)*100</f>
        <v>#DIV/0!</v>
      </c>
      <c r="S120" s="239">
        <f>SUM(Q120/G120)*100</f>
        <v>0</v>
      </c>
      <c r="T120" s="240">
        <f>G120-Q120</f>
        <v>12600000</v>
      </c>
      <c r="U120" s="253"/>
      <c r="V120" s="57"/>
      <c r="W120" s="59"/>
    </row>
    <row r="121" spans="1:23" s="58" customFormat="1" ht="33" customHeight="1">
      <c r="A121" s="242" t="s">
        <v>233</v>
      </c>
      <c r="B121" s="63" t="s">
        <v>130</v>
      </c>
      <c r="C121" s="63"/>
      <c r="D121" s="72"/>
      <c r="E121" s="72"/>
      <c r="F121" s="72"/>
      <c r="G121" s="73">
        <v>12600000</v>
      </c>
      <c r="H121" s="73"/>
      <c r="I121" s="64" t="s">
        <v>54</v>
      </c>
      <c r="J121" s="64"/>
      <c r="K121" s="66">
        <f>P121</f>
        <v>0</v>
      </c>
      <c r="L121" s="66">
        <v>5</v>
      </c>
      <c r="M121" s="66" t="e">
        <f>L121/K121*100</f>
        <v>#DIV/0!</v>
      </c>
      <c r="N121" s="66">
        <f>L121/100*100</f>
        <v>5</v>
      </c>
      <c r="O121" s="73"/>
      <c r="P121" s="65">
        <f>SUM(O121/G121)*100</f>
        <v>0</v>
      </c>
      <c r="Q121" s="73"/>
      <c r="R121" s="65" t="e">
        <f>SUM(Q121/O121)*100</f>
        <v>#DIV/0!</v>
      </c>
      <c r="S121" s="76">
        <f>SUM(Q121/G121)*100</f>
        <v>0</v>
      </c>
      <c r="T121" s="77">
        <f t="shared" ref="T121:T122" si="106">G121-Q121</f>
        <v>12600000</v>
      </c>
      <c r="U121" s="217" t="s">
        <v>257</v>
      </c>
      <c r="V121" s="57"/>
      <c r="W121" s="59"/>
    </row>
    <row r="122" spans="1:23" s="58" customFormat="1" ht="7.5" customHeight="1" thickBot="1">
      <c r="A122" s="131"/>
      <c r="B122" s="79"/>
      <c r="C122" s="79"/>
      <c r="D122" s="67"/>
      <c r="E122" s="67"/>
      <c r="F122" s="67"/>
      <c r="G122" s="68"/>
      <c r="H122" s="68"/>
      <c r="I122" s="68"/>
      <c r="J122" s="68"/>
      <c r="K122" s="74"/>
      <c r="L122" s="74"/>
      <c r="M122" s="74"/>
      <c r="N122" s="74"/>
      <c r="O122" s="68"/>
      <c r="P122" s="75"/>
      <c r="Q122" s="71"/>
      <c r="R122" s="75"/>
      <c r="S122" s="132"/>
      <c r="T122" s="134">
        <f t="shared" si="106"/>
        <v>0</v>
      </c>
      <c r="U122" s="130"/>
      <c r="V122" s="57"/>
      <c r="W122" s="59"/>
    </row>
    <row r="123" spans="1:23" ht="12.75" hidden="1" customHeight="1" thickBot="1">
      <c r="A123" s="135"/>
      <c r="B123" s="81"/>
      <c r="C123" s="81"/>
      <c r="D123" s="82"/>
      <c r="E123" s="82"/>
      <c r="F123" s="82"/>
      <c r="G123" s="83"/>
      <c r="H123" s="83"/>
      <c r="I123" s="83"/>
      <c r="J123" s="83"/>
      <c r="K123" s="84"/>
      <c r="L123" s="84"/>
      <c r="M123" s="84"/>
      <c r="N123" s="84"/>
      <c r="O123" s="83"/>
      <c r="P123" s="85"/>
      <c r="Q123" s="86"/>
      <c r="R123" s="85"/>
      <c r="S123" s="136"/>
      <c r="T123" s="137"/>
      <c r="U123" s="138"/>
      <c r="W123" s="32"/>
    </row>
    <row r="124" spans="1:23" ht="12.75" hidden="1" customHeight="1">
      <c r="A124" s="139"/>
      <c r="B124" s="87"/>
      <c r="C124" s="87"/>
      <c r="D124" s="87"/>
      <c r="E124" s="87"/>
      <c r="F124" s="87"/>
      <c r="G124" s="88"/>
      <c r="H124" s="88"/>
      <c r="I124" s="88"/>
      <c r="J124" s="88"/>
      <c r="K124" s="89"/>
      <c r="L124" s="89"/>
      <c r="M124" s="89"/>
      <c r="N124" s="89"/>
      <c r="O124" s="88"/>
      <c r="P124" s="90"/>
      <c r="Q124" s="91"/>
      <c r="R124" s="90"/>
      <c r="S124" s="90"/>
      <c r="T124" s="140"/>
      <c r="U124" s="141"/>
      <c r="W124" s="32"/>
    </row>
    <row r="125" spans="1:23" ht="12.75" hidden="1" customHeight="1">
      <c r="A125" s="142"/>
      <c r="B125" s="92"/>
      <c r="C125" s="92"/>
      <c r="D125" s="92"/>
      <c r="E125" s="92"/>
      <c r="F125" s="92"/>
      <c r="G125" s="93"/>
      <c r="H125" s="93"/>
      <c r="I125" s="93"/>
      <c r="J125" s="93"/>
      <c r="K125" s="94"/>
      <c r="L125" s="94"/>
      <c r="M125" s="94"/>
      <c r="N125" s="94"/>
      <c r="O125" s="93"/>
      <c r="P125" s="95"/>
      <c r="Q125" s="96"/>
      <c r="R125" s="95"/>
      <c r="S125" s="95"/>
      <c r="T125" s="143"/>
      <c r="U125" s="144"/>
      <c r="W125" s="32"/>
    </row>
    <row r="126" spans="1:23" ht="12.75" hidden="1" customHeight="1">
      <c r="A126" s="142"/>
      <c r="B126" s="92"/>
      <c r="C126" s="92"/>
      <c r="D126" s="92"/>
      <c r="E126" s="92"/>
      <c r="F126" s="92"/>
      <c r="G126" s="93"/>
      <c r="H126" s="93"/>
      <c r="I126" s="93"/>
      <c r="J126" s="93"/>
      <c r="K126" s="94"/>
      <c r="L126" s="94"/>
      <c r="M126" s="94"/>
      <c r="N126" s="94"/>
      <c r="O126" s="93"/>
      <c r="P126" s="95"/>
      <c r="Q126" s="96"/>
      <c r="R126" s="95"/>
      <c r="S126" s="95"/>
      <c r="T126" s="143"/>
      <c r="U126" s="144"/>
      <c r="W126" s="32"/>
    </row>
    <row r="127" spans="1:23" ht="12.75" hidden="1" customHeight="1">
      <c r="A127" s="142"/>
      <c r="B127" s="92"/>
      <c r="C127" s="92"/>
      <c r="D127" s="92"/>
      <c r="E127" s="92"/>
      <c r="F127" s="92"/>
      <c r="G127" s="93"/>
      <c r="H127" s="93"/>
      <c r="I127" s="93"/>
      <c r="J127" s="93"/>
      <c r="K127" s="94"/>
      <c r="L127" s="94"/>
      <c r="M127" s="94"/>
      <c r="N127" s="94"/>
      <c r="O127" s="93"/>
      <c r="P127" s="95"/>
      <c r="Q127" s="96"/>
      <c r="R127" s="95"/>
      <c r="S127" s="95"/>
      <c r="T127" s="143"/>
      <c r="U127" s="144"/>
      <c r="W127" s="32"/>
    </row>
    <row r="128" spans="1:23" s="10" customFormat="1" ht="25.5" hidden="1" customHeight="1">
      <c r="A128" s="145"/>
      <c r="B128" s="97" t="s">
        <v>26</v>
      </c>
      <c r="C128" s="97"/>
      <c r="D128" s="98"/>
      <c r="E128" s="98"/>
      <c r="F128" s="98"/>
      <c r="G128" s="99">
        <f>SUM(G130:G136)</f>
        <v>165000000</v>
      </c>
      <c r="H128" s="99">
        <f>SUM(H130:H136)</f>
        <v>165000000</v>
      </c>
      <c r="I128" s="99"/>
      <c r="J128" s="99"/>
      <c r="K128" s="100">
        <f>SUM(K130:K136)/7</f>
        <v>100</v>
      </c>
      <c r="L128" s="100">
        <f>SUM(L130:L136)/7</f>
        <v>100</v>
      </c>
      <c r="M128" s="100"/>
      <c r="N128" s="100"/>
      <c r="O128" s="99">
        <f>SUM(O130:O136)</f>
        <v>165000000</v>
      </c>
      <c r="P128" s="101">
        <f>SUM(O128/H128)*100</f>
        <v>100</v>
      </c>
      <c r="Q128" s="99">
        <f>SUM(Q130:Q136)</f>
        <v>19738500</v>
      </c>
      <c r="R128" s="101">
        <f>SUM(Q128/G128)*100</f>
        <v>11.962727272727273</v>
      </c>
      <c r="S128" s="101"/>
      <c r="T128" s="146">
        <f>G128-Q128</f>
        <v>145261500</v>
      </c>
      <c r="U128" s="147" t="s">
        <v>31</v>
      </c>
      <c r="V128" s="8"/>
    </row>
    <row r="129" spans="1:25" s="10" customFormat="1" ht="5.0999999999999996" hidden="1" customHeight="1">
      <c r="A129" s="145"/>
      <c r="B129" s="97"/>
      <c r="C129" s="97"/>
      <c r="D129" s="98"/>
      <c r="E129" s="98"/>
      <c r="F129" s="98"/>
      <c r="G129" s="99"/>
      <c r="H129" s="99"/>
      <c r="I129" s="99"/>
      <c r="J129" s="99"/>
      <c r="K129" s="102"/>
      <c r="L129" s="103"/>
      <c r="M129" s="103"/>
      <c r="N129" s="102"/>
      <c r="O129" s="103"/>
      <c r="P129" s="101"/>
      <c r="Q129" s="104"/>
      <c r="R129" s="101"/>
      <c r="S129" s="101"/>
      <c r="T129" s="146"/>
      <c r="U129" s="148"/>
      <c r="V129" s="8"/>
    </row>
    <row r="130" spans="1:25" ht="12.75" hidden="1" customHeight="1">
      <c r="A130" s="135" t="s">
        <v>27</v>
      </c>
      <c r="B130" s="81" t="s">
        <v>32</v>
      </c>
      <c r="C130" s="81">
        <v>3</v>
      </c>
      <c r="D130" s="82" t="s">
        <v>33</v>
      </c>
      <c r="E130" s="82"/>
      <c r="F130" s="82"/>
      <c r="G130" s="83">
        <v>65000000</v>
      </c>
      <c r="H130" s="83">
        <v>65000000</v>
      </c>
      <c r="I130" s="83"/>
      <c r="J130" s="83"/>
      <c r="K130" s="84">
        <v>100</v>
      </c>
      <c r="L130" s="84">
        <v>100</v>
      </c>
      <c r="M130" s="84"/>
      <c r="N130" s="84"/>
      <c r="O130" s="83">
        <v>65000000</v>
      </c>
      <c r="P130" s="85">
        <f t="shared" ref="P130:P136" si="107">SUM(O130/H130)*100</f>
        <v>100</v>
      </c>
      <c r="Q130" s="86">
        <v>0</v>
      </c>
      <c r="R130" s="85">
        <f t="shared" ref="R130:R136" si="108">SUM(Q130/G130)*100</f>
        <v>0</v>
      </c>
      <c r="S130" s="136"/>
      <c r="T130" s="137">
        <f t="shared" ref="T130:T136" si="109">G130-Q130</f>
        <v>65000000</v>
      </c>
      <c r="U130" s="138"/>
    </row>
    <row r="131" spans="1:25" ht="12.75" hidden="1" customHeight="1">
      <c r="A131" s="135" t="s">
        <v>28</v>
      </c>
      <c r="B131" s="81" t="s">
        <v>34</v>
      </c>
      <c r="C131" s="81">
        <v>2</v>
      </c>
      <c r="D131" s="82" t="s">
        <v>33</v>
      </c>
      <c r="E131" s="82"/>
      <c r="F131" s="82"/>
      <c r="G131" s="83">
        <v>20000000</v>
      </c>
      <c r="H131" s="83">
        <v>20000000</v>
      </c>
      <c r="I131" s="83"/>
      <c r="J131" s="83"/>
      <c r="K131" s="84">
        <v>100</v>
      </c>
      <c r="L131" s="84">
        <v>100</v>
      </c>
      <c r="M131" s="84"/>
      <c r="N131" s="84"/>
      <c r="O131" s="83">
        <v>20000000</v>
      </c>
      <c r="P131" s="85">
        <f t="shared" si="107"/>
        <v>100</v>
      </c>
      <c r="Q131" s="86">
        <v>11838500</v>
      </c>
      <c r="R131" s="85">
        <f t="shared" si="108"/>
        <v>59.192500000000003</v>
      </c>
      <c r="S131" s="136"/>
      <c r="T131" s="137">
        <f t="shared" si="109"/>
        <v>8161500</v>
      </c>
      <c r="U131" s="138"/>
      <c r="W131" s="32"/>
    </row>
    <row r="132" spans="1:25" ht="24.75" hidden="1" customHeight="1">
      <c r="A132" s="135" t="s">
        <v>29</v>
      </c>
      <c r="B132" s="81" t="s">
        <v>35</v>
      </c>
      <c r="C132" s="81">
        <v>40</v>
      </c>
      <c r="D132" s="82" t="s">
        <v>36</v>
      </c>
      <c r="E132" s="82"/>
      <c r="F132" s="82"/>
      <c r="G132" s="83">
        <v>15000000</v>
      </c>
      <c r="H132" s="83">
        <v>15000000</v>
      </c>
      <c r="I132" s="83"/>
      <c r="J132" s="83"/>
      <c r="K132" s="84">
        <v>100</v>
      </c>
      <c r="L132" s="84">
        <v>100</v>
      </c>
      <c r="M132" s="84"/>
      <c r="N132" s="84"/>
      <c r="O132" s="83">
        <v>15000000</v>
      </c>
      <c r="P132" s="85">
        <f t="shared" si="107"/>
        <v>100</v>
      </c>
      <c r="Q132" s="86">
        <v>0</v>
      </c>
      <c r="R132" s="85">
        <f t="shared" si="108"/>
        <v>0</v>
      </c>
      <c r="S132" s="136"/>
      <c r="T132" s="137">
        <f t="shared" si="109"/>
        <v>15000000</v>
      </c>
      <c r="U132" s="138"/>
      <c r="W132" s="32"/>
    </row>
    <row r="133" spans="1:25" ht="12.75" hidden="1" customHeight="1">
      <c r="A133" s="135" t="s">
        <v>30</v>
      </c>
      <c r="B133" s="81" t="s">
        <v>37</v>
      </c>
      <c r="C133" s="81">
        <v>40</v>
      </c>
      <c r="D133" s="82" t="s">
        <v>36</v>
      </c>
      <c r="E133" s="82"/>
      <c r="F133" s="82"/>
      <c r="G133" s="83">
        <v>15000000</v>
      </c>
      <c r="H133" s="83">
        <v>15000000</v>
      </c>
      <c r="I133" s="83"/>
      <c r="J133" s="83"/>
      <c r="K133" s="84">
        <v>100</v>
      </c>
      <c r="L133" s="84">
        <v>100</v>
      </c>
      <c r="M133" s="84"/>
      <c r="N133" s="84"/>
      <c r="O133" s="83">
        <v>15000000</v>
      </c>
      <c r="P133" s="85">
        <f t="shared" si="107"/>
        <v>100</v>
      </c>
      <c r="Q133" s="86">
        <v>0</v>
      </c>
      <c r="R133" s="85">
        <f t="shared" si="108"/>
        <v>0</v>
      </c>
      <c r="S133" s="136"/>
      <c r="T133" s="137">
        <f t="shared" si="109"/>
        <v>15000000</v>
      </c>
      <c r="U133" s="138"/>
      <c r="W133" s="32"/>
    </row>
    <row r="134" spans="1:25" ht="12.75" hidden="1" customHeight="1">
      <c r="A134" s="135" t="s">
        <v>38</v>
      </c>
      <c r="B134" s="81" t="s">
        <v>39</v>
      </c>
      <c r="C134" s="81">
        <v>2</v>
      </c>
      <c r="D134" s="82" t="s">
        <v>33</v>
      </c>
      <c r="E134" s="82"/>
      <c r="F134" s="82"/>
      <c r="G134" s="83">
        <v>15000000</v>
      </c>
      <c r="H134" s="83">
        <v>15000000</v>
      </c>
      <c r="I134" s="83"/>
      <c r="J134" s="83"/>
      <c r="K134" s="84">
        <v>100</v>
      </c>
      <c r="L134" s="84">
        <v>100</v>
      </c>
      <c r="M134" s="84"/>
      <c r="N134" s="84"/>
      <c r="O134" s="83">
        <v>15000000</v>
      </c>
      <c r="P134" s="85">
        <f t="shared" si="107"/>
        <v>100</v>
      </c>
      <c r="Q134" s="86">
        <v>7900000</v>
      </c>
      <c r="R134" s="85">
        <f t="shared" si="108"/>
        <v>52.666666666666664</v>
      </c>
      <c r="S134" s="136"/>
      <c r="T134" s="137">
        <f t="shared" si="109"/>
        <v>7100000</v>
      </c>
      <c r="U134" s="138"/>
      <c r="W134" s="32"/>
    </row>
    <row r="135" spans="1:25" ht="12.75" hidden="1" customHeight="1">
      <c r="A135" s="135" t="s">
        <v>40</v>
      </c>
      <c r="B135" s="81" t="s">
        <v>41</v>
      </c>
      <c r="C135" s="81">
        <v>6</v>
      </c>
      <c r="D135" s="82"/>
      <c r="E135" s="82"/>
      <c r="F135" s="82"/>
      <c r="G135" s="83">
        <v>15000000</v>
      </c>
      <c r="H135" s="83">
        <v>15000000</v>
      </c>
      <c r="I135" s="83"/>
      <c r="J135" s="83"/>
      <c r="K135" s="84">
        <v>100</v>
      </c>
      <c r="L135" s="84">
        <v>100</v>
      </c>
      <c r="M135" s="84"/>
      <c r="N135" s="84"/>
      <c r="O135" s="83">
        <v>15000000</v>
      </c>
      <c r="P135" s="85">
        <f t="shared" si="107"/>
        <v>100</v>
      </c>
      <c r="Q135" s="86">
        <v>0</v>
      </c>
      <c r="R135" s="85">
        <f t="shared" si="108"/>
        <v>0</v>
      </c>
      <c r="S135" s="136"/>
      <c r="T135" s="137">
        <f t="shared" si="109"/>
        <v>15000000</v>
      </c>
      <c r="U135" s="138"/>
      <c r="W135" s="32"/>
    </row>
    <row r="136" spans="1:25" ht="14.25" hidden="1" customHeight="1">
      <c r="A136" s="135" t="s">
        <v>42</v>
      </c>
      <c r="B136" s="81" t="s">
        <v>43</v>
      </c>
      <c r="C136" s="81">
        <v>6</v>
      </c>
      <c r="D136" s="82" t="s">
        <v>44</v>
      </c>
      <c r="E136" s="82"/>
      <c r="F136" s="82"/>
      <c r="G136" s="83">
        <v>20000000</v>
      </c>
      <c r="H136" s="83">
        <v>20000000</v>
      </c>
      <c r="I136" s="83"/>
      <c r="J136" s="83"/>
      <c r="K136" s="84">
        <v>100</v>
      </c>
      <c r="L136" s="84">
        <v>100</v>
      </c>
      <c r="M136" s="84"/>
      <c r="N136" s="84"/>
      <c r="O136" s="83">
        <v>20000000</v>
      </c>
      <c r="P136" s="85">
        <f t="shared" si="107"/>
        <v>100</v>
      </c>
      <c r="Q136" s="86">
        <v>0</v>
      </c>
      <c r="R136" s="85">
        <f t="shared" si="108"/>
        <v>0</v>
      </c>
      <c r="S136" s="136"/>
      <c r="T136" s="137">
        <f t="shared" si="109"/>
        <v>20000000</v>
      </c>
      <c r="U136" s="138"/>
      <c r="W136" s="32"/>
    </row>
    <row r="137" spans="1:25" ht="12.75" hidden="1" customHeight="1">
      <c r="A137" s="149"/>
      <c r="B137" s="81"/>
      <c r="C137" s="81"/>
      <c r="D137" s="82"/>
      <c r="E137" s="82"/>
      <c r="F137" s="82"/>
      <c r="G137" s="83"/>
      <c r="H137" s="83"/>
      <c r="I137" s="83"/>
      <c r="J137" s="83"/>
      <c r="K137" s="84"/>
      <c r="L137" s="84"/>
      <c r="M137" s="84"/>
      <c r="N137" s="84"/>
      <c r="O137" s="83"/>
      <c r="P137" s="85"/>
      <c r="Q137" s="86"/>
      <c r="R137" s="85"/>
      <c r="S137" s="136"/>
      <c r="T137" s="137"/>
      <c r="U137" s="138"/>
      <c r="W137" s="32"/>
    </row>
    <row r="138" spans="1:25" ht="4.5" hidden="1" customHeight="1">
      <c r="A138" s="149"/>
      <c r="B138" s="105"/>
      <c r="C138" s="106"/>
      <c r="D138" s="107"/>
      <c r="E138" s="107"/>
      <c r="F138" s="107"/>
      <c r="G138" s="108"/>
      <c r="H138" s="108"/>
      <c r="I138" s="109"/>
      <c r="J138" s="109"/>
      <c r="K138" s="110"/>
      <c r="L138" s="110"/>
      <c r="M138" s="110"/>
      <c r="N138" s="110"/>
      <c r="O138" s="111"/>
      <c r="P138" s="111"/>
      <c r="Q138" s="111"/>
      <c r="R138" s="111"/>
      <c r="S138" s="150"/>
      <c r="T138" s="151"/>
      <c r="U138" s="152"/>
    </row>
    <row r="139" spans="1:25" ht="15">
      <c r="A139" s="334"/>
      <c r="B139" s="335" t="s">
        <v>143</v>
      </c>
      <c r="C139" s="377" t="s">
        <v>45</v>
      </c>
      <c r="D139" s="378"/>
      <c r="E139" s="342"/>
      <c r="F139" s="342"/>
      <c r="G139" s="381">
        <f>G13+G59+G99+G106+G116</f>
        <v>130969476065</v>
      </c>
      <c r="H139" s="383"/>
      <c r="I139" s="385"/>
      <c r="J139" s="341"/>
      <c r="K139" s="387">
        <f>AVERAGE(K13,K59,K99,K106,K116)</f>
        <v>53.819578422883851</v>
      </c>
      <c r="L139" s="387">
        <f>AVERAGE(L13,L59,L99,L106,L116)</f>
        <v>5</v>
      </c>
      <c r="M139" s="387" t="e">
        <f>AVERAGE(M13,M59,M99,M106,M116)</f>
        <v>#DIV/0!</v>
      </c>
      <c r="N139" s="387">
        <f>AVERAGE(N13,N59,N99,N106,N116)</f>
        <v>4.9358974358974361</v>
      </c>
      <c r="O139" s="383">
        <f>O13+O59+O99+O106+O116</f>
        <v>20681000730</v>
      </c>
      <c r="P139" s="387">
        <f>SUM(O139/G139)*100</f>
        <v>15.790702804473344</v>
      </c>
      <c r="Q139" s="383">
        <f>Q13+Q59+Q99+Q106+Q116</f>
        <v>1870507000</v>
      </c>
      <c r="R139" s="387">
        <f>SUM(Q139/O139)*100</f>
        <v>9.0445671581386762</v>
      </c>
      <c r="S139" s="387">
        <f>SUM(Q139/G139)*100</f>
        <v>1.4282007198926792</v>
      </c>
      <c r="T139" s="383">
        <f>G139-Q139</f>
        <v>129098969065</v>
      </c>
      <c r="U139" s="336"/>
    </row>
    <row r="140" spans="1:25" ht="16.5" customHeight="1">
      <c r="A140" s="337"/>
      <c r="B140" s="338" t="s">
        <v>142</v>
      </c>
      <c r="C140" s="379"/>
      <c r="D140" s="380"/>
      <c r="E140" s="344"/>
      <c r="F140" s="344"/>
      <c r="G140" s="382"/>
      <c r="H140" s="384"/>
      <c r="I140" s="386"/>
      <c r="J140" s="343"/>
      <c r="K140" s="388"/>
      <c r="L140" s="388"/>
      <c r="M140" s="388"/>
      <c r="N140" s="388"/>
      <c r="O140" s="384"/>
      <c r="P140" s="388"/>
      <c r="Q140" s="384"/>
      <c r="R140" s="388"/>
      <c r="S140" s="388"/>
      <c r="T140" s="384"/>
      <c r="U140" s="339"/>
    </row>
    <row r="141" spans="1:25" ht="4.5" customHeight="1" thickBot="1">
      <c r="A141" s="153"/>
      <c r="B141" s="44"/>
      <c r="C141" s="45"/>
      <c r="D141" s="46"/>
      <c r="E141" s="46"/>
      <c r="F141" s="46"/>
      <c r="G141" s="47"/>
      <c r="H141" s="47"/>
      <c r="I141" s="48"/>
      <c r="J141" s="48"/>
      <c r="K141" s="49"/>
      <c r="L141" s="49"/>
      <c r="M141" s="49"/>
      <c r="N141" s="49"/>
      <c r="O141" s="50"/>
      <c r="P141" s="50"/>
      <c r="Q141" s="50"/>
      <c r="R141" s="50"/>
      <c r="S141" s="154"/>
      <c r="T141" s="155"/>
      <c r="U141" s="156"/>
    </row>
    <row r="142" spans="1:25" ht="14.25" thickTop="1">
      <c r="A142" s="60"/>
      <c r="B142" s="43"/>
      <c r="C142" s="43"/>
      <c r="D142" s="43"/>
      <c r="E142" s="43"/>
      <c r="F142" s="43"/>
      <c r="G142" s="43"/>
      <c r="H142" s="51"/>
      <c r="I142" s="51"/>
      <c r="J142" s="51"/>
      <c r="K142" s="52"/>
      <c r="L142" s="52"/>
      <c r="M142" s="52"/>
      <c r="N142" s="52"/>
      <c r="O142" s="52"/>
      <c r="P142" s="52"/>
      <c r="Q142" s="52"/>
      <c r="R142" s="52"/>
      <c r="T142" s="34"/>
      <c r="U142" s="35"/>
    </row>
    <row r="143" spans="1:25" s="1" customFormat="1">
      <c r="A143" s="60"/>
      <c r="B143" s="43"/>
      <c r="C143" s="43"/>
      <c r="D143" s="43"/>
      <c r="E143" s="43"/>
      <c r="F143" s="43"/>
      <c r="G143" s="43"/>
      <c r="H143" s="51"/>
      <c r="I143" s="51"/>
      <c r="J143" s="51"/>
      <c r="K143" s="52"/>
      <c r="L143" s="52"/>
      <c r="M143" s="52"/>
      <c r="N143" s="52"/>
      <c r="O143" s="52"/>
      <c r="P143" s="52"/>
      <c r="Q143" s="52"/>
      <c r="R143" s="52"/>
      <c r="W143" s="19"/>
      <c r="X143" s="19"/>
      <c r="Y143" s="19"/>
    </row>
    <row r="144" spans="1:25" s="1" customFormat="1" ht="15">
      <c r="A144" s="61"/>
      <c r="B144" s="43" t="s">
        <v>133</v>
      </c>
      <c r="C144" s="43"/>
      <c r="D144" s="43"/>
      <c r="E144" s="43"/>
      <c r="F144" s="43"/>
      <c r="G144" s="43"/>
      <c r="H144" s="51"/>
      <c r="I144" s="51"/>
      <c r="J144" s="51"/>
      <c r="K144" s="52"/>
      <c r="L144" s="52"/>
      <c r="M144" s="52"/>
      <c r="N144" s="52"/>
      <c r="O144" s="52"/>
      <c r="P144" s="112"/>
      <c r="Q144" t="s">
        <v>254</v>
      </c>
      <c r="R144" s="113"/>
      <c r="S144" s="113"/>
      <c r="V144" s="114"/>
      <c r="X144" s="19"/>
      <c r="Y144" s="19"/>
    </row>
    <row r="145" spans="1:25" s="1" customFormat="1">
      <c r="A145" s="33"/>
      <c r="B145" s="277" t="s">
        <v>136</v>
      </c>
      <c r="C145" s="43"/>
      <c r="D145" s="43"/>
      <c r="E145" s="43"/>
      <c r="F145" s="43"/>
      <c r="G145" s="43"/>
      <c r="H145" s="51"/>
      <c r="I145" s="51"/>
      <c r="J145" s="51"/>
      <c r="K145" s="52"/>
      <c r="L145" s="52"/>
      <c r="M145" s="52"/>
      <c r="N145" s="52"/>
      <c r="O145" s="52"/>
      <c r="P145" s="270"/>
      <c r="Q145" s="115" t="s">
        <v>48</v>
      </c>
      <c r="R145" s="116"/>
      <c r="S145" s="116"/>
      <c r="V145" s="117"/>
      <c r="X145" s="19"/>
      <c r="Y145" s="19"/>
    </row>
    <row r="146" spans="1:25" s="1" customFormat="1">
      <c r="A146" s="33"/>
      <c r="B146" s="278" t="s">
        <v>135</v>
      </c>
      <c r="C146" s="43"/>
      <c r="D146" s="43"/>
      <c r="E146" s="43"/>
      <c r="F146" s="43"/>
      <c r="G146" s="43"/>
      <c r="H146" s="51"/>
      <c r="I146" s="51"/>
      <c r="J146" s="51"/>
      <c r="K146" s="52"/>
      <c r="L146" s="52"/>
      <c r="M146" s="52"/>
      <c r="N146" s="52"/>
      <c r="O146" s="52"/>
      <c r="P146" s="118"/>
      <c r="Q146" s="271"/>
      <c r="R146" s="118"/>
      <c r="S146" s="118"/>
      <c r="V146" s="120"/>
      <c r="X146" s="19"/>
      <c r="Y146" s="19"/>
    </row>
    <row r="147" spans="1:25" s="1" customFormat="1" ht="15">
      <c r="A147" s="33"/>
      <c r="B147" s="41"/>
      <c r="C147" s="43"/>
      <c r="D147" s="43"/>
      <c r="E147" s="43"/>
      <c r="F147" s="43"/>
      <c r="G147" s="43"/>
      <c r="H147" s="51"/>
      <c r="I147" s="51"/>
      <c r="J147" s="51"/>
      <c r="K147" s="52"/>
      <c r="L147" s="52"/>
      <c r="M147" s="52"/>
      <c r="N147" s="52"/>
      <c r="O147" s="52"/>
      <c r="P147" s="118"/>
      <c r="Q147" s="119"/>
      <c r="R147" s="121"/>
      <c r="S147" s="121"/>
      <c r="V147" s="122"/>
      <c r="X147" s="19"/>
      <c r="Y147" s="19"/>
    </row>
    <row r="148" spans="1:25" s="1" customFormat="1" ht="15">
      <c r="A148" s="33"/>
      <c r="B148" s="43"/>
      <c r="C148" s="43"/>
      <c r="D148" s="43"/>
      <c r="E148" s="43"/>
      <c r="F148" s="43"/>
      <c r="G148" s="53"/>
      <c r="H148" s="51"/>
      <c r="I148" s="51"/>
      <c r="J148" s="51"/>
      <c r="K148" s="52"/>
      <c r="L148" s="52"/>
      <c r="M148" s="52"/>
      <c r="N148" s="52"/>
      <c r="O148" s="52"/>
      <c r="P148" s="118"/>
      <c r="Q148" s="123"/>
      <c r="R148" s="121"/>
      <c r="S148" s="121"/>
      <c r="V148" s="38"/>
      <c r="X148" s="19"/>
      <c r="Y148" s="19"/>
    </row>
    <row r="149" spans="1:25" s="1" customFormat="1" ht="15">
      <c r="A149" s="33"/>
      <c r="B149" s="43"/>
      <c r="C149" s="43"/>
      <c r="D149" s="43"/>
      <c r="E149" s="43"/>
      <c r="F149" s="43"/>
      <c r="G149" s="43"/>
      <c r="H149" s="51"/>
      <c r="I149" s="51"/>
      <c r="J149" s="51"/>
      <c r="K149" s="52"/>
      <c r="L149" s="52"/>
      <c r="M149" s="52"/>
      <c r="N149" s="52"/>
      <c r="O149" s="52"/>
      <c r="P149" s="118"/>
      <c r="Q149" s="124" t="s">
        <v>131</v>
      </c>
      <c r="R149" s="121"/>
      <c r="S149" s="121"/>
      <c r="V149" s="125"/>
      <c r="X149" s="19"/>
      <c r="Y149" s="19"/>
    </row>
    <row r="150" spans="1:25" s="1" customFormat="1" ht="15">
      <c r="A150" s="33"/>
      <c r="B150" s="43"/>
      <c r="C150" s="43"/>
      <c r="D150" s="43"/>
      <c r="E150" s="43"/>
      <c r="F150" s="43"/>
      <c r="G150" s="43"/>
      <c r="H150" s="51"/>
      <c r="I150" s="51"/>
      <c r="J150" s="51"/>
      <c r="K150" s="52"/>
      <c r="L150" s="52"/>
      <c r="M150" s="52"/>
      <c r="N150" s="52"/>
      <c r="O150" s="52"/>
      <c r="P150" s="118"/>
      <c r="Q150" s="120" t="s">
        <v>255</v>
      </c>
      <c r="R150" s="126"/>
      <c r="S150" s="126"/>
      <c r="V150" s="122"/>
      <c r="X150" s="19"/>
      <c r="Y150" s="19"/>
    </row>
    <row r="151" spans="1:25" s="1" customFormat="1" ht="15">
      <c r="A151" s="33"/>
      <c r="B151" s="43"/>
      <c r="C151" s="43"/>
      <c r="D151" s="43"/>
      <c r="E151" s="43"/>
      <c r="F151" s="43"/>
      <c r="G151" s="43"/>
      <c r="H151" s="51"/>
      <c r="I151" s="51"/>
      <c r="J151" s="51"/>
      <c r="K151" s="52"/>
      <c r="L151" s="52"/>
      <c r="M151" s="52"/>
      <c r="N151" s="52"/>
      <c r="O151" s="52"/>
      <c r="P151" s="118"/>
      <c r="Q151" s="128" t="s">
        <v>132</v>
      </c>
      <c r="R151" s="128"/>
      <c r="S151" s="128"/>
      <c r="V151" s="127"/>
      <c r="X151" s="19"/>
      <c r="Y151" s="19"/>
    </row>
    <row r="152" spans="1:25" s="1" customFormat="1" ht="14.25">
      <c r="A152" s="33"/>
      <c r="B152" s="43"/>
      <c r="C152" s="43"/>
      <c r="D152" s="43"/>
      <c r="E152" s="43"/>
      <c r="F152" s="43"/>
      <c r="G152" s="43"/>
      <c r="H152" s="51"/>
      <c r="I152" s="51"/>
      <c r="J152" s="51"/>
      <c r="K152" s="52"/>
      <c r="L152" s="52"/>
      <c r="M152" s="52"/>
      <c r="N152" s="52"/>
      <c r="O152" s="52"/>
      <c r="P152" s="52"/>
      <c r="Q152" s="52"/>
      <c r="R152" s="39"/>
      <c r="S152" s="40"/>
      <c r="T152" s="38"/>
      <c r="U152" s="38"/>
      <c r="W152" s="19"/>
      <c r="X152" s="19"/>
      <c r="Y152" s="19"/>
    </row>
    <row r="153" spans="1:25" s="1" customFormat="1">
      <c r="A153" s="33"/>
      <c r="B153" s="43"/>
      <c r="C153" s="43"/>
      <c r="D153" s="43"/>
      <c r="E153" s="43"/>
      <c r="F153" s="43"/>
      <c r="G153" s="43"/>
      <c r="H153" s="51"/>
      <c r="I153" s="51"/>
      <c r="J153" s="51"/>
      <c r="K153" s="52"/>
      <c r="L153" s="52"/>
      <c r="M153" s="52"/>
      <c r="N153" s="52"/>
      <c r="O153" s="52"/>
      <c r="P153" s="52"/>
      <c r="Q153" s="52"/>
      <c r="R153" s="52"/>
      <c r="T153" s="34"/>
      <c r="U153" s="35"/>
      <c r="W153" s="19"/>
      <c r="X153" s="19"/>
      <c r="Y153" s="19"/>
    </row>
    <row r="154" spans="1:25" s="1" customFormat="1">
      <c r="A154" s="33"/>
      <c r="B154" s="43"/>
      <c r="C154" s="43"/>
      <c r="D154" s="43"/>
      <c r="E154" s="43"/>
      <c r="F154" s="43"/>
      <c r="G154" s="43"/>
      <c r="H154" s="51"/>
      <c r="I154" s="51"/>
      <c r="J154" s="51"/>
      <c r="K154" s="52"/>
      <c r="L154" s="52"/>
      <c r="M154" s="52"/>
      <c r="N154" s="52"/>
      <c r="O154" s="52"/>
      <c r="P154" s="52"/>
      <c r="Q154" s="52"/>
      <c r="R154" s="52"/>
      <c r="T154" s="34"/>
      <c r="U154" s="35"/>
      <c r="W154" s="19"/>
      <c r="X154" s="19"/>
      <c r="Y154" s="19"/>
    </row>
    <row r="155" spans="1:25" s="1" customFormat="1">
      <c r="A155" s="33"/>
      <c r="B155" s="43"/>
      <c r="C155" s="43"/>
      <c r="D155" s="43"/>
      <c r="E155" s="43"/>
      <c r="F155" s="43"/>
      <c r="G155" s="43"/>
      <c r="H155" s="51"/>
      <c r="I155" s="51"/>
      <c r="J155" s="51"/>
      <c r="K155" s="52"/>
      <c r="L155" s="52"/>
      <c r="M155" s="52"/>
      <c r="N155" s="52"/>
      <c r="O155" s="52"/>
      <c r="P155" s="52"/>
      <c r="Q155" s="52"/>
      <c r="R155" s="52"/>
      <c r="T155" s="34"/>
      <c r="U155" s="35"/>
      <c r="W155" s="19"/>
      <c r="X155" s="19"/>
      <c r="Y155" s="19"/>
    </row>
    <row r="156" spans="1:25" s="1" customFormat="1">
      <c r="A156" s="33"/>
      <c r="B156" s="43"/>
      <c r="C156" s="43"/>
      <c r="D156" s="43"/>
      <c r="E156" s="43"/>
      <c r="F156" s="43"/>
      <c r="G156" s="43"/>
      <c r="H156" s="51"/>
      <c r="I156" s="51"/>
      <c r="J156" s="51"/>
      <c r="K156" s="52"/>
      <c r="L156" s="52"/>
      <c r="M156" s="52"/>
      <c r="N156" s="52"/>
      <c r="O156" s="52"/>
      <c r="P156" s="52"/>
      <c r="Q156" s="52"/>
      <c r="R156" s="52"/>
      <c r="T156" s="34"/>
      <c r="U156" s="35"/>
      <c r="W156" s="19"/>
      <c r="X156" s="19"/>
      <c r="Y156" s="19"/>
    </row>
    <row r="157" spans="1:25" s="1" customFormat="1">
      <c r="A157" s="33"/>
      <c r="B157" s="43"/>
      <c r="C157" s="43"/>
      <c r="D157" s="43"/>
      <c r="E157" s="43"/>
      <c r="F157" s="43"/>
      <c r="G157" s="43"/>
      <c r="H157" s="51"/>
      <c r="I157" s="51"/>
      <c r="J157" s="51"/>
      <c r="K157" s="52"/>
      <c r="L157" s="52"/>
      <c r="M157" s="52"/>
      <c r="N157" s="52"/>
      <c r="O157" s="52"/>
      <c r="P157" s="52"/>
      <c r="Q157" s="52"/>
      <c r="R157" s="52"/>
      <c r="T157" s="34"/>
      <c r="U157" s="35"/>
      <c r="W157" s="19"/>
      <c r="X157" s="19"/>
      <c r="Y157" s="19"/>
    </row>
    <row r="158" spans="1:25" s="1" customFormat="1">
      <c r="A158" s="33"/>
      <c r="B158" s="43"/>
      <c r="C158" s="43"/>
      <c r="D158" s="43"/>
      <c r="E158" s="43"/>
      <c r="F158" s="43"/>
      <c r="G158" s="43"/>
      <c r="H158" s="51"/>
      <c r="I158" s="51"/>
      <c r="J158" s="51"/>
      <c r="K158" s="52"/>
      <c r="L158" s="52"/>
      <c r="M158" s="52"/>
      <c r="N158" s="52"/>
      <c r="O158" s="52"/>
      <c r="P158" s="52"/>
      <c r="Q158" s="52"/>
      <c r="R158" s="52"/>
      <c r="T158" s="34"/>
      <c r="U158" s="35"/>
      <c r="W158" s="19"/>
      <c r="X158" s="19"/>
      <c r="Y158" s="19"/>
    </row>
    <row r="159" spans="1:25" s="1" customFormat="1">
      <c r="A159" s="33"/>
      <c r="B159" s="43"/>
      <c r="C159" s="43"/>
      <c r="D159" s="43"/>
      <c r="E159" s="43"/>
      <c r="F159" s="43"/>
      <c r="G159" s="43"/>
      <c r="H159" s="51"/>
      <c r="I159" s="51"/>
      <c r="J159" s="51"/>
      <c r="K159" s="52"/>
      <c r="L159" s="52"/>
      <c r="M159" s="52"/>
      <c r="N159" s="52"/>
      <c r="O159" s="52"/>
      <c r="P159" s="52"/>
      <c r="Q159" s="52"/>
      <c r="R159" s="52"/>
      <c r="T159" s="34"/>
      <c r="U159" s="35"/>
      <c r="W159" s="19"/>
      <c r="X159" s="19"/>
      <c r="Y159" s="19"/>
    </row>
    <row r="160" spans="1:25" s="1" customFormat="1">
      <c r="A160" s="33"/>
      <c r="B160" s="43"/>
      <c r="C160" s="43"/>
      <c r="D160" s="43"/>
      <c r="E160" s="43"/>
      <c r="F160" s="43"/>
      <c r="G160" s="43"/>
      <c r="H160" s="51"/>
      <c r="I160" s="51"/>
      <c r="J160" s="51"/>
      <c r="K160" s="52"/>
      <c r="L160" s="52"/>
      <c r="M160" s="52"/>
      <c r="N160" s="52"/>
      <c r="O160" s="52"/>
      <c r="P160" s="52"/>
      <c r="Q160" s="52"/>
      <c r="R160" s="52"/>
      <c r="T160" s="34"/>
      <c r="U160" s="35"/>
      <c r="W160" s="19"/>
      <c r="X160" s="19"/>
      <c r="Y160" s="19"/>
    </row>
    <row r="161" spans="1:25" s="1" customFormat="1">
      <c r="A161" s="33"/>
      <c r="B161" s="43"/>
      <c r="C161" s="43"/>
      <c r="D161" s="43"/>
      <c r="E161" s="43"/>
      <c r="F161" s="43"/>
      <c r="G161" s="43"/>
      <c r="H161" s="51"/>
      <c r="I161" s="51"/>
      <c r="J161" s="51"/>
      <c r="K161" s="52"/>
      <c r="L161" s="52"/>
      <c r="M161" s="52"/>
      <c r="N161" s="52"/>
      <c r="O161" s="52"/>
      <c r="P161" s="52"/>
      <c r="Q161" s="52"/>
      <c r="R161" s="52"/>
      <c r="T161" s="34"/>
      <c r="U161" s="35"/>
      <c r="W161" s="19"/>
      <c r="X161" s="19"/>
      <c r="Y161" s="19"/>
    </row>
    <row r="162" spans="1:25" s="1" customFormat="1">
      <c r="A162" s="33"/>
      <c r="B162" s="43"/>
      <c r="C162" s="43"/>
      <c r="D162" s="43"/>
      <c r="E162" s="43"/>
      <c r="F162" s="43"/>
      <c r="G162" s="43"/>
      <c r="H162" s="51"/>
      <c r="I162" s="51"/>
      <c r="J162" s="51"/>
      <c r="K162" s="52"/>
      <c r="L162" s="52"/>
      <c r="M162" s="52"/>
      <c r="N162" s="52"/>
      <c r="O162" s="52"/>
      <c r="P162" s="52"/>
      <c r="Q162" s="52"/>
      <c r="R162" s="52"/>
      <c r="T162" s="34"/>
      <c r="U162" s="35"/>
      <c r="W162" s="19"/>
      <c r="X162" s="19"/>
      <c r="Y162" s="19"/>
    </row>
    <row r="163" spans="1:25" s="1" customFormat="1">
      <c r="A163" s="33"/>
      <c r="B163" s="43"/>
      <c r="C163" s="43"/>
      <c r="D163" s="43"/>
      <c r="E163" s="43"/>
      <c r="F163" s="43"/>
      <c r="G163" s="43"/>
      <c r="H163" s="51"/>
      <c r="I163" s="51"/>
      <c r="J163" s="51"/>
      <c r="K163" s="52"/>
      <c r="L163" s="52"/>
      <c r="M163" s="52"/>
      <c r="N163" s="52"/>
      <c r="O163" s="52"/>
      <c r="P163" s="52"/>
      <c r="Q163" s="52"/>
      <c r="R163" s="52"/>
      <c r="T163" s="34"/>
      <c r="U163" s="35"/>
      <c r="W163" s="19"/>
      <c r="X163" s="19"/>
      <c r="Y163" s="19"/>
    </row>
    <row r="164" spans="1:25" s="1" customFormat="1">
      <c r="A164" s="33"/>
      <c r="B164" s="43"/>
      <c r="C164" s="43"/>
      <c r="D164" s="43"/>
      <c r="E164" s="43"/>
      <c r="F164" s="43"/>
      <c r="G164" s="43"/>
      <c r="H164" s="51"/>
      <c r="I164" s="51"/>
      <c r="J164" s="51"/>
      <c r="K164" s="52"/>
      <c r="L164" s="52"/>
      <c r="M164" s="52"/>
      <c r="N164" s="52"/>
      <c r="O164" s="52"/>
      <c r="P164" s="52"/>
      <c r="Q164" s="52"/>
      <c r="R164" s="52"/>
      <c r="T164" s="34"/>
      <c r="U164" s="35"/>
      <c r="W164" s="19"/>
      <c r="X164" s="19"/>
      <c r="Y164" s="19"/>
    </row>
    <row r="165" spans="1:25" s="1" customFormat="1">
      <c r="A165" s="33"/>
      <c r="B165" s="43"/>
      <c r="C165" s="43"/>
      <c r="D165" s="43"/>
      <c r="E165" s="43"/>
      <c r="F165" s="43"/>
      <c r="G165" s="43"/>
      <c r="H165" s="51"/>
      <c r="I165" s="51"/>
      <c r="J165" s="51"/>
      <c r="K165" s="52"/>
      <c r="L165" s="52"/>
      <c r="M165" s="52"/>
      <c r="N165" s="52"/>
      <c r="O165" s="52"/>
      <c r="P165" s="52"/>
      <c r="Q165" s="52"/>
      <c r="R165" s="52"/>
      <c r="T165" s="34"/>
      <c r="U165" s="35"/>
      <c r="W165" s="19"/>
      <c r="X165" s="19"/>
      <c r="Y165" s="19"/>
    </row>
    <row r="166" spans="1:25" s="1" customFormat="1">
      <c r="A166" s="33"/>
      <c r="B166" s="43"/>
      <c r="C166" s="43"/>
      <c r="D166" s="43"/>
      <c r="E166" s="43"/>
      <c r="F166" s="43"/>
      <c r="G166" s="43"/>
      <c r="H166" s="51"/>
      <c r="I166" s="51"/>
      <c r="J166" s="51"/>
      <c r="K166" s="52"/>
      <c r="L166" s="52"/>
      <c r="M166" s="52"/>
      <c r="N166" s="52"/>
      <c r="O166" s="52"/>
      <c r="P166" s="52"/>
      <c r="Q166" s="52"/>
      <c r="R166" s="52"/>
      <c r="T166" s="34"/>
      <c r="U166" s="35"/>
      <c r="W166" s="19"/>
      <c r="X166" s="19"/>
      <c r="Y166" s="19"/>
    </row>
    <row r="167" spans="1:25" s="1" customFormat="1">
      <c r="A167" s="33"/>
      <c r="B167" s="43"/>
      <c r="C167" s="43"/>
      <c r="D167" s="43"/>
      <c r="E167" s="43"/>
      <c r="F167" s="43"/>
      <c r="G167" s="43"/>
      <c r="H167" s="51"/>
      <c r="I167" s="51"/>
      <c r="J167" s="51"/>
      <c r="K167" s="52"/>
      <c r="L167" s="52"/>
      <c r="M167" s="52"/>
      <c r="N167" s="52"/>
      <c r="O167" s="52"/>
      <c r="P167" s="52"/>
      <c r="Q167" s="52"/>
      <c r="R167" s="52"/>
      <c r="T167" s="34"/>
      <c r="U167" s="35"/>
      <c r="W167" s="19"/>
      <c r="X167" s="19"/>
      <c r="Y167" s="19"/>
    </row>
    <row r="168" spans="1:25" s="1" customFormat="1">
      <c r="A168" s="33"/>
      <c r="B168" s="43"/>
      <c r="C168" s="43"/>
      <c r="D168" s="43"/>
      <c r="E168" s="43"/>
      <c r="F168" s="43"/>
      <c r="G168" s="43"/>
      <c r="H168" s="51"/>
      <c r="I168" s="51"/>
      <c r="J168" s="51"/>
      <c r="K168" s="52"/>
      <c r="L168" s="52"/>
      <c r="M168" s="52"/>
      <c r="N168" s="52"/>
      <c r="O168" s="52"/>
      <c r="P168" s="52"/>
      <c r="Q168" s="52"/>
      <c r="R168" s="52"/>
      <c r="T168" s="34"/>
      <c r="U168" s="35"/>
      <c r="W168" s="19"/>
      <c r="X168" s="19"/>
      <c r="Y168" s="19"/>
    </row>
    <row r="169" spans="1:25" s="1" customFormat="1">
      <c r="A169" s="33"/>
      <c r="B169" s="43"/>
      <c r="C169" s="43"/>
      <c r="D169" s="43"/>
      <c r="E169" s="43"/>
      <c r="F169" s="43"/>
      <c r="G169" s="43"/>
      <c r="H169" s="51"/>
      <c r="I169" s="51"/>
      <c r="J169" s="51"/>
      <c r="K169" s="52"/>
      <c r="L169" s="52"/>
      <c r="M169" s="52"/>
      <c r="N169" s="52"/>
      <c r="O169" s="52"/>
      <c r="P169" s="52"/>
      <c r="Q169" s="52"/>
      <c r="R169" s="52"/>
      <c r="T169" s="34"/>
      <c r="U169" s="35"/>
      <c r="W169" s="19"/>
      <c r="X169" s="19"/>
      <c r="Y169" s="19"/>
    </row>
    <row r="170" spans="1:25" s="1" customFormat="1">
      <c r="A170" s="33"/>
      <c r="B170" s="43"/>
      <c r="C170" s="43"/>
      <c r="D170" s="43"/>
      <c r="E170" s="43"/>
      <c r="F170" s="43"/>
      <c r="G170" s="43"/>
      <c r="H170" s="51"/>
      <c r="I170" s="51"/>
      <c r="J170" s="51"/>
      <c r="K170" s="52"/>
      <c r="L170" s="52"/>
      <c r="M170" s="52"/>
      <c r="N170" s="52"/>
      <c r="O170" s="52"/>
      <c r="P170" s="52"/>
      <c r="Q170" s="52"/>
      <c r="R170" s="52"/>
      <c r="T170" s="34"/>
      <c r="U170" s="35"/>
      <c r="W170" s="19"/>
      <c r="X170" s="19"/>
      <c r="Y170" s="19"/>
    </row>
    <row r="171" spans="1:25" s="1" customFormat="1">
      <c r="A171" s="33"/>
      <c r="B171" s="43"/>
      <c r="C171" s="43"/>
      <c r="D171" s="43"/>
      <c r="E171" s="43"/>
      <c r="F171" s="43"/>
      <c r="G171" s="43"/>
      <c r="H171" s="51"/>
      <c r="I171" s="51"/>
      <c r="J171" s="51"/>
      <c r="K171" s="52"/>
      <c r="L171" s="52"/>
      <c r="M171" s="52"/>
      <c r="N171" s="52"/>
      <c r="O171" s="52"/>
      <c r="P171" s="52"/>
      <c r="Q171" s="52"/>
      <c r="R171" s="52"/>
      <c r="T171" s="34"/>
      <c r="U171" s="35"/>
      <c r="W171" s="19"/>
      <c r="X171" s="19"/>
      <c r="Y171" s="19"/>
    </row>
    <row r="172" spans="1:25" s="1" customFormat="1">
      <c r="A172" s="33"/>
      <c r="B172" s="43"/>
      <c r="C172" s="43"/>
      <c r="D172" s="43"/>
      <c r="E172" s="43"/>
      <c r="F172" s="43"/>
      <c r="G172" s="43"/>
      <c r="H172" s="51"/>
      <c r="I172" s="51"/>
      <c r="J172" s="51"/>
      <c r="K172" s="52"/>
      <c r="L172" s="52"/>
      <c r="M172" s="52"/>
      <c r="N172" s="52"/>
      <c r="O172" s="52"/>
      <c r="P172" s="52"/>
      <c r="Q172" s="52"/>
      <c r="R172" s="52"/>
      <c r="T172" s="34"/>
      <c r="U172" s="35"/>
      <c r="W172" s="19"/>
      <c r="X172" s="19"/>
      <c r="Y172" s="19"/>
    </row>
    <row r="173" spans="1:25" s="1" customFormat="1">
      <c r="A173" s="33"/>
      <c r="B173" s="43"/>
      <c r="C173" s="43"/>
      <c r="D173" s="43"/>
      <c r="E173" s="43"/>
      <c r="F173" s="43"/>
      <c r="G173" s="43"/>
      <c r="H173" s="51"/>
      <c r="I173" s="51"/>
      <c r="J173" s="51"/>
      <c r="K173" s="52"/>
      <c r="L173" s="52"/>
      <c r="M173" s="52"/>
      <c r="N173" s="52"/>
      <c r="O173" s="52"/>
      <c r="P173" s="52"/>
      <c r="Q173" s="52"/>
      <c r="R173" s="52"/>
      <c r="T173" s="34"/>
      <c r="U173" s="35"/>
      <c r="W173" s="19"/>
      <c r="X173" s="19"/>
      <c r="Y173" s="19"/>
    </row>
    <row r="174" spans="1:25" s="1" customFormat="1">
      <c r="A174" s="33"/>
      <c r="B174" s="52"/>
      <c r="C174" s="43"/>
      <c r="D174" s="43"/>
      <c r="E174" s="43"/>
      <c r="F174" s="43"/>
      <c r="G174" s="43"/>
      <c r="H174" s="51"/>
      <c r="I174" s="51"/>
      <c r="J174" s="51"/>
      <c r="K174" s="52"/>
      <c r="L174" s="52"/>
      <c r="M174" s="52"/>
      <c r="N174" s="52"/>
      <c r="O174" s="52"/>
      <c r="P174" s="52"/>
      <c r="Q174" s="52"/>
      <c r="R174" s="52"/>
      <c r="T174" s="9"/>
      <c r="U174" s="19"/>
      <c r="W174" s="19"/>
      <c r="X174" s="19"/>
      <c r="Y174" s="19"/>
    </row>
    <row r="175" spans="1:25" s="1" customFormat="1">
      <c r="A175" s="33"/>
      <c r="B175" s="52"/>
      <c r="C175" s="43"/>
      <c r="D175" s="43"/>
      <c r="E175" s="43"/>
      <c r="F175" s="43"/>
      <c r="G175" s="43"/>
      <c r="H175" s="51"/>
      <c r="I175" s="51"/>
      <c r="J175" s="51"/>
      <c r="K175" s="52"/>
      <c r="L175" s="52"/>
      <c r="M175" s="52"/>
      <c r="N175" s="52"/>
      <c r="O175" s="52"/>
      <c r="P175" s="52"/>
      <c r="Q175" s="52"/>
      <c r="R175" s="52"/>
      <c r="T175" s="9"/>
      <c r="U175" s="19"/>
      <c r="W175" s="19"/>
      <c r="X175" s="19"/>
      <c r="Y175" s="19"/>
    </row>
    <row r="176" spans="1:25" s="1" customFormat="1">
      <c r="A176" s="33"/>
      <c r="B176" s="42"/>
      <c r="C176" s="43"/>
      <c r="D176" s="43"/>
      <c r="E176" s="43"/>
      <c r="F176" s="43"/>
      <c r="G176" s="43"/>
      <c r="H176" s="51"/>
      <c r="I176" s="51"/>
      <c r="J176" s="51"/>
      <c r="K176" s="52"/>
      <c r="L176" s="52"/>
      <c r="M176" s="52"/>
      <c r="N176" s="52"/>
      <c r="O176" s="52"/>
      <c r="P176" s="52"/>
      <c r="Q176" s="52"/>
      <c r="R176" s="52"/>
      <c r="T176" s="9"/>
      <c r="U176" s="19"/>
      <c r="W176" s="19"/>
      <c r="X176" s="19"/>
      <c r="Y176" s="19"/>
    </row>
    <row r="177" spans="1:25" s="1" customFormat="1">
      <c r="A177" s="33"/>
      <c r="B177" s="42"/>
      <c r="C177" s="43"/>
      <c r="D177" s="43"/>
      <c r="E177" s="43"/>
      <c r="F177" s="43"/>
      <c r="G177" s="43"/>
      <c r="H177" s="51"/>
      <c r="I177" s="51"/>
      <c r="J177" s="51"/>
      <c r="K177" s="52"/>
      <c r="L177" s="52"/>
      <c r="M177" s="52"/>
      <c r="N177" s="52"/>
      <c r="O177" s="52"/>
      <c r="P177" s="52"/>
      <c r="Q177" s="52"/>
      <c r="R177" s="52"/>
      <c r="T177" s="9"/>
      <c r="U177" s="19"/>
      <c r="W177" s="19"/>
      <c r="X177" s="19"/>
      <c r="Y177" s="19"/>
    </row>
    <row r="178" spans="1:25" s="1" customFormat="1">
      <c r="A178" s="33"/>
      <c r="B178" s="42"/>
      <c r="C178" s="43"/>
      <c r="D178" s="43"/>
      <c r="E178" s="43"/>
      <c r="F178" s="43"/>
      <c r="G178" s="43"/>
      <c r="H178" s="51"/>
      <c r="I178" s="51"/>
      <c r="J178" s="51"/>
      <c r="K178" s="52"/>
      <c r="L178" s="52"/>
      <c r="M178" s="52"/>
      <c r="N178" s="52"/>
      <c r="O178" s="52"/>
      <c r="P178" s="52"/>
      <c r="Q178" s="52"/>
      <c r="R178" s="52"/>
      <c r="T178" s="9"/>
      <c r="U178" s="19"/>
      <c r="W178" s="19"/>
      <c r="X178" s="19"/>
      <c r="Y178" s="19"/>
    </row>
    <row r="179" spans="1:25" s="1" customFormat="1">
      <c r="A179" s="33"/>
      <c r="B179" s="42"/>
      <c r="C179" s="43"/>
      <c r="D179" s="43"/>
      <c r="E179" s="43"/>
      <c r="F179" s="43"/>
      <c r="G179" s="43"/>
      <c r="H179" s="51"/>
      <c r="I179" s="51"/>
      <c r="J179" s="51"/>
      <c r="K179" s="52"/>
      <c r="L179" s="52"/>
      <c r="M179" s="52"/>
      <c r="N179" s="52"/>
      <c r="O179" s="52"/>
      <c r="P179" s="52"/>
      <c r="Q179" s="52"/>
      <c r="R179" s="52"/>
      <c r="T179" s="9"/>
      <c r="U179" s="19"/>
      <c r="W179" s="19"/>
      <c r="X179" s="19"/>
      <c r="Y179" s="19"/>
    </row>
    <row r="180" spans="1:25" s="1" customFormat="1">
      <c r="A180" s="33"/>
      <c r="B180" s="42"/>
      <c r="C180" s="43"/>
      <c r="D180" s="43"/>
      <c r="E180" s="43"/>
      <c r="F180" s="43"/>
      <c r="G180" s="43"/>
      <c r="H180" s="51"/>
      <c r="I180" s="51"/>
      <c r="J180" s="51"/>
      <c r="K180" s="52"/>
      <c r="L180" s="52"/>
      <c r="M180" s="52"/>
      <c r="N180" s="52"/>
      <c r="O180" s="52"/>
      <c r="P180" s="52"/>
      <c r="Q180" s="52"/>
      <c r="R180" s="52"/>
      <c r="T180" s="9"/>
      <c r="U180" s="19"/>
      <c r="W180" s="19"/>
      <c r="X180" s="19"/>
      <c r="Y180" s="19"/>
    </row>
    <row r="181" spans="1:25" s="1" customFormat="1">
      <c r="A181" s="33"/>
      <c r="B181" s="42"/>
      <c r="C181" s="43"/>
      <c r="D181" s="43"/>
      <c r="E181" s="43"/>
      <c r="F181" s="43"/>
      <c r="G181" s="43"/>
      <c r="H181" s="51"/>
      <c r="I181" s="51"/>
      <c r="J181" s="51"/>
      <c r="K181" s="52"/>
      <c r="L181" s="52"/>
      <c r="M181" s="52"/>
      <c r="N181" s="52"/>
      <c r="O181" s="52"/>
      <c r="P181" s="52"/>
      <c r="Q181" s="52"/>
      <c r="R181" s="52"/>
      <c r="T181" s="9"/>
      <c r="U181" s="19"/>
      <c r="W181" s="19"/>
      <c r="X181" s="19"/>
      <c r="Y181" s="19"/>
    </row>
    <row r="182" spans="1:25" s="1" customFormat="1">
      <c r="A182" s="33"/>
      <c r="B182" s="42"/>
      <c r="C182" s="43"/>
      <c r="D182" s="43"/>
      <c r="E182" s="43"/>
      <c r="F182" s="43"/>
      <c r="G182" s="43"/>
      <c r="H182" s="51"/>
      <c r="I182" s="51"/>
      <c r="J182" s="51"/>
      <c r="K182" s="52"/>
      <c r="L182" s="52"/>
      <c r="M182" s="52"/>
      <c r="N182" s="52"/>
      <c r="O182" s="52"/>
      <c r="P182" s="52"/>
      <c r="Q182" s="52"/>
      <c r="R182" s="52"/>
      <c r="T182" s="9"/>
      <c r="U182" s="19"/>
      <c r="W182" s="19"/>
      <c r="X182" s="19"/>
      <c r="Y182" s="19"/>
    </row>
    <row r="183" spans="1:25" s="1" customFormat="1">
      <c r="A183" s="33"/>
      <c r="B183" s="42"/>
      <c r="C183" s="43"/>
      <c r="D183" s="43"/>
      <c r="E183" s="43"/>
      <c r="F183" s="43"/>
      <c r="G183" s="43"/>
      <c r="H183" s="51"/>
      <c r="I183" s="51"/>
      <c r="J183" s="51"/>
      <c r="K183" s="52"/>
      <c r="L183" s="52"/>
      <c r="M183" s="52"/>
      <c r="N183" s="52"/>
      <c r="O183" s="52"/>
      <c r="P183" s="52"/>
      <c r="Q183" s="52"/>
      <c r="R183" s="52"/>
      <c r="T183" s="9"/>
      <c r="U183" s="19"/>
      <c r="W183" s="19"/>
      <c r="X183" s="19"/>
      <c r="Y183" s="19"/>
    </row>
    <row r="184" spans="1:25" s="1" customFormat="1">
      <c r="A184" s="33"/>
      <c r="B184" s="42"/>
      <c r="C184" s="43"/>
      <c r="D184" s="43"/>
      <c r="E184" s="43"/>
      <c r="F184" s="43"/>
      <c r="G184" s="43"/>
      <c r="H184" s="51"/>
      <c r="I184" s="51"/>
      <c r="J184" s="51"/>
      <c r="K184" s="52"/>
      <c r="L184" s="52"/>
      <c r="M184" s="52"/>
      <c r="N184" s="52"/>
      <c r="O184" s="52"/>
      <c r="P184" s="52"/>
      <c r="Q184" s="52"/>
      <c r="R184" s="52"/>
      <c r="T184" s="9"/>
      <c r="U184" s="19"/>
      <c r="W184" s="19"/>
      <c r="X184" s="19"/>
      <c r="Y184" s="19"/>
    </row>
    <row r="185" spans="1:25" s="1" customFormat="1">
      <c r="A185" s="33"/>
      <c r="B185" s="42"/>
      <c r="C185" s="43"/>
      <c r="D185" s="43"/>
      <c r="E185" s="43"/>
      <c r="F185" s="43"/>
      <c r="G185" s="43"/>
      <c r="H185" s="51"/>
      <c r="I185" s="51"/>
      <c r="J185" s="51"/>
      <c r="K185" s="52"/>
      <c r="L185" s="52"/>
      <c r="M185" s="52"/>
      <c r="N185" s="52"/>
      <c r="O185" s="52"/>
      <c r="P185" s="52"/>
      <c r="Q185" s="52"/>
      <c r="R185" s="52"/>
      <c r="T185" s="9"/>
      <c r="U185" s="19"/>
      <c r="W185" s="19"/>
      <c r="X185" s="19"/>
      <c r="Y185" s="19"/>
    </row>
    <row r="186" spans="1:25" s="1" customFormat="1">
      <c r="A186" s="33"/>
      <c r="B186" s="42"/>
      <c r="C186" s="43"/>
      <c r="D186" s="43"/>
      <c r="E186" s="43"/>
      <c r="F186" s="43"/>
      <c r="G186" s="43"/>
      <c r="H186" s="51"/>
      <c r="I186" s="51"/>
      <c r="J186" s="51"/>
      <c r="K186" s="52"/>
      <c r="L186" s="52"/>
      <c r="M186" s="52"/>
      <c r="N186" s="52"/>
      <c r="O186" s="52"/>
      <c r="P186" s="52"/>
      <c r="Q186" s="52"/>
      <c r="R186" s="52"/>
      <c r="T186" s="9"/>
      <c r="U186" s="19"/>
      <c r="W186" s="19"/>
      <c r="X186" s="19"/>
      <c r="Y186" s="19"/>
    </row>
    <row r="187" spans="1:25" s="1" customFormat="1">
      <c r="A187" s="33"/>
      <c r="B187" s="42"/>
      <c r="C187" s="43"/>
      <c r="D187" s="43"/>
      <c r="E187" s="43"/>
      <c r="F187" s="43"/>
      <c r="G187" s="43"/>
      <c r="H187" s="51"/>
      <c r="I187" s="51"/>
      <c r="J187" s="51"/>
      <c r="K187" s="52"/>
      <c r="L187" s="52"/>
      <c r="M187" s="52"/>
      <c r="N187" s="52"/>
      <c r="O187" s="52"/>
      <c r="P187" s="52"/>
      <c r="Q187" s="52"/>
      <c r="R187" s="52"/>
      <c r="T187" s="9"/>
      <c r="U187" s="19"/>
      <c r="W187" s="19"/>
      <c r="X187" s="19"/>
      <c r="Y187" s="19"/>
    </row>
    <row r="188" spans="1:25" s="1" customFormat="1">
      <c r="A188" s="33"/>
      <c r="B188" s="42"/>
      <c r="C188" s="43"/>
      <c r="D188" s="43"/>
      <c r="E188" s="43"/>
      <c r="F188" s="43"/>
      <c r="G188" s="43"/>
      <c r="H188" s="51"/>
      <c r="I188" s="51"/>
      <c r="J188" s="51"/>
      <c r="K188" s="52"/>
      <c r="L188" s="52"/>
      <c r="M188" s="52"/>
      <c r="N188" s="52"/>
      <c r="O188" s="52"/>
      <c r="P188" s="52"/>
      <c r="Q188" s="52"/>
      <c r="R188" s="52"/>
      <c r="T188" s="9"/>
      <c r="U188" s="19"/>
      <c r="W188" s="19"/>
      <c r="X188" s="19"/>
      <c r="Y188" s="19"/>
    </row>
    <row r="189" spans="1:25" s="1" customFormat="1">
      <c r="A189" s="33"/>
      <c r="B189" s="42"/>
      <c r="C189" s="43"/>
      <c r="D189" s="43"/>
      <c r="E189" s="43"/>
      <c r="F189" s="43"/>
      <c r="G189" s="43"/>
      <c r="H189" s="51"/>
      <c r="I189" s="51"/>
      <c r="J189" s="51"/>
      <c r="K189" s="52"/>
      <c r="L189" s="52"/>
      <c r="M189" s="52"/>
      <c r="N189" s="52"/>
      <c r="O189" s="52"/>
      <c r="P189" s="52"/>
      <c r="Q189" s="52"/>
      <c r="R189" s="52"/>
      <c r="T189" s="9"/>
      <c r="U189" s="19"/>
      <c r="W189" s="19"/>
      <c r="X189" s="19"/>
      <c r="Y189" s="19"/>
    </row>
    <row r="190" spans="1:25" s="1" customFormat="1">
      <c r="A190" s="33"/>
      <c r="B190" s="42"/>
      <c r="C190" s="43"/>
      <c r="D190" s="43"/>
      <c r="E190" s="43"/>
      <c r="F190" s="43"/>
      <c r="G190" s="43"/>
      <c r="H190" s="51"/>
      <c r="I190" s="51"/>
      <c r="J190" s="51"/>
      <c r="K190" s="52"/>
      <c r="L190" s="52"/>
      <c r="M190" s="52"/>
      <c r="N190" s="52"/>
      <c r="O190" s="52"/>
      <c r="P190" s="52"/>
      <c r="Q190" s="52"/>
      <c r="R190" s="52"/>
      <c r="T190" s="9"/>
      <c r="U190" s="19"/>
      <c r="W190" s="19"/>
      <c r="X190" s="19"/>
      <c r="Y190" s="19"/>
    </row>
    <row r="191" spans="1:25" s="1" customFormat="1">
      <c r="A191" s="33"/>
      <c r="B191" s="42"/>
      <c r="C191" s="43"/>
      <c r="D191" s="43"/>
      <c r="E191" s="43"/>
      <c r="F191" s="43"/>
      <c r="G191" s="43"/>
      <c r="H191" s="51"/>
      <c r="I191" s="51"/>
      <c r="J191" s="51"/>
      <c r="K191" s="52"/>
      <c r="L191" s="52"/>
      <c r="M191" s="52"/>
      <c r="N191" s="52"/>
      <c r="O191" s="52"/>
      <c r="P191" s="52"/>
      <c r="Q191" s="52"/>
      <c r="R191" s="52"/>
      <c r="T191" s="9"/>
      <c r="U191" s="19"/>
      <c r="W191" s="19"/>
      <c r="X191" s="19"/>
      <c r="Y191" s="19"/>
    </row>
    <row r="192" spans="1:25" s="1" customFormat="1">
      <c r="A192" s="33"/>
      <c r="B192" s="42"/>
      <c r="C192" s="43"/>
      <c r="D192" s="43"/>
      <c r="E192" s="43"/>
      <c r="F192" s="43"/>
      <c r="G192" s="43"/>
      <c r="H192" s="51"/>
      <c r="I192" s="51"/>
      <c r="J192" s="51"/>
      <c r="K192" s="52"/>
      <c r="L192" s="52"/>
      <c r="M192" s="52"/>
      <c r="N192" s="52"/>
      <c r="O192" s="52"/>
      <c r="P192" s="52"/>
      <c r="Q192" s="52"/>
      <c r="R192" s="52"/>
      <c r="T192" s="9"/>
      <c r="U192" s="19"/>
      <c r="W192" s="19"/>
      <c r="X192" s="19"/>
      <c r="Y192" s="19"/>
    </row>
    <row r="193" spans="1:25" s="1" customFormat="1">
      <c r="A193" s="33"/>
      <c r="B193" s="42"/>
      <c r="C193" s="43"/>
      <c r="D193" s="43"/>
      <c r="E193" s="43"/>
      <c r="F193" s="43"/>
      <c r="G193" s="43"/>
      <c r="H193" s="51"/>
      <c r="I193" s="51"/>
      <c r="J193" s="51"/>
      <c r="K193" s="52"/>
      <c r="L193" s="52"/>
      <c r="M193" s="52"/>
      <c r="N193" s="52"/>
      <c r="O193" s="52"/>
      <c r="P193" s="52"/>
      <c r="Q193" s="52"/>
      <c r="R193" s="52"/>
      <c r="T193" s="9"/>
      <c r="U193" s="19"/>
      <c r="W193" s="19"/>
      <c r="X193" s="19"/>
      <c r="Y193" s="19"/>
    </row>
    <row r="194" spans="1:25" s="1" customFormat="1">
      <c r="A194" s="33"/>
      <c r="B194" s="43">
        <v>12</v>
      </c>
      <c r="C194" s="43"/>
      <c r="D194" s="43"/>
      <c r="E194" s="43"/>
      <c r="F194" s="43"/>
      <c r="G194" s="43"/>
      <c r="H194" s="51"/>
      <c r="I194" s="51"/>
      <c r="J194" s="51"/>
      <c r="K194" s="52"/>
      <c r="L194" s="52"/>
      <c r="M194" s="52"/>
      <c r="N194" s="52"/>
      <c r="O194" s="52"/>
      <c r="P194" s="52"/>
      <c r="Q194" s="52"/>
      <c r="R194" s="52"/>
      <c r="T194" s="9"/>
      <c r="U194" s="19"/>
      <c r="W194" s="19"/>
      <c r="X194" s="19"/>
      <c r="Y194" s="19"/>
    </row>
    <row r="195" spans="1:25" s="1" customFormat="1">
      <c r="A195" s="33"/>
      <c r="B195" s="43">
        <v>104</v>
      </c>
      <c r="C195" s="43"/>
      <c r="D195" s="43"/>
      <c r="E195" s="43"/>
      <c r="F195" s="43"/>
      <c r="G195" s="43"/>
      <c r="H195" s="51"/>
      <c r="I195" s="51"/>
      <c r="J195" s="51"/>
      <c r="K195" s="52"/>
      <c r="L195" s="52"/>
      <c r="M195" s="52"/>
      <c r="N195" s="52"/>
      <c r="O195" s="52"/>
      <c r="P195" s="52"/>
      <c r="Q195" s="52"/>
      <c r="R195" s="52"/>
      <c r="T195" s="9"/>
      <c r="U195" s="19"/>
      <c r="W195" s="19"/>
      <c r="X195" s="19"/>
      <c r="Y195" s="19"/>
    </row>
    <row r="196" spans="1:25" s="1" customFormat="1">
      <c r="A196" s="33"/>
      <c r="B196" s="42"/>
      <c r="C196" s="43"/>
      <c r="D196" s="43"/>
      <c r="E196" s="43"/>
      <c r="F196" s="43"/>
      <c r="G196" s="43"/>
      <c r="H196" s="51"/>
      <c r="I196" s="51"/>
      <c r="J196" s="51"/>
      <c r="K196" s="52"/>
      <c r="L196" s="52"/>
      <c r="M196" s="52"/>
      <c r="N196" s="52"/>
      <c r="O196" s="52"/>
      <c r="P196" s="52"/>
      <c r="Q196" s="52"/>
      <c r="R196" s="52"/>
      <c r="T196" s="9"/>
      <c r="U196" s="19"/>
      <c r="W196" s="19"/>
      <c r="X196" s="19"/>
      <c r="Y196" s="19"/>
    </row>
    <row r="197" spans="1:25" s="1" customFormat="1">
      <c r="A197" s="33"/>
      <c r="B197" s="42"/>
      <c r="C197" s="43"/>
      <c r="D197" s="43"/>
      <c r="E197" s="43"/>
      <c r="F197" s="43"/>
      <c r="G197" s="43"/>
      <c r="H197" s="51"/>
      <c r="I197" s="51"/>
      <c r="J197" s="51"/>
      <c r="K197" s="52"/>
      <c r="L197" s="52"/>
      <c r="M197" s="52"/>
      <c r="N197" s="52"/>
      <c r="O197" s="52"/>
      <c r="P197" s="52"/>
      <c r="Q197" s="52"/>
      <c r="R197" s="52"/>
      <c r="T197" s="9"/>
      <c r="U197" s="19"/>
      <c r="W197" s="19"/>
      <c r="X197" s="19"/>
      <c r="Y197" s="19"/>
    </row>
    <row r="198" spans="1:25" s="1" customFormat="1">
      <c r="A198" s="33"/>
      <c r="B198" s="36"/>
      <c r="C198" s="17"/>
      <c r="D198" s="17"/>
      <c r="E198" s="17"/>
      <c r="F198" s="17"/>
      <c r="G198" s="17"/>
      <c r="H198" s="18"/>
      <c r="I198" s="18"/>
      <c r="J198" s="18"/>
      <c r="T198" s="9"/>
      <c r="U198" s="19"/>
      <c r="W198" s="19"/>
      <c r="X198" s="19"/>
      <c r="Y198" s="19"/>
    </row>
    <row r="199" spans="1:25" s="1" customFormat="1">
      <c r="A199" s="33"/>
      <c r="B199" s="36"/>
      <c r="C199" s="17"/>
      <c r="D199" s="17"/>
      <c r="E199" s="17"/>
      <c r="F199" s="17"/>
      <c r="G199" s="17"/>
      <c r="H199" s="18"/>
      <c r="I199" s="18"/>
      <c r="J199" s="18"/>
      <c r="T199" s="9"/>
      <c r="U199" s="19"/>
      <c r="W199" s="19"/>
      <c r="X199" s="19"/>
      <c r="Y199" s="19"/>
    </row>
    <row r="200" spans="1:25" s="1" customFormat="1">
      <c r="A200" s="33"/>
      <c r="B200" s="36"/>
      <c r="C200" s="17"/>
      <c r="D200" s="17"/>
      <c r="E200" s="17"/>
      <c r="F200" s="17"/>
      <c r="G200" s="17"/>
      <c r="H200" s="18"/>
      <c r="I200" s="18"/>
      <c r="J200" s="18"/>
      <c r="T200" s="9"/>
      <c r="U200" s="19"/>
      <c r="W200" s="19"/>
      <c r="X200" s="19"/>
      <c r="Y200" s="19"/>
    </row>
    <row r="201" spans="1:25" s="1" customFormat="1">
      <c r="A201" s="33"/>
      <c r="B201" s="36"/>
      <c r="C201" s="17"/>
      <c r="D201" s="17"/>
      <c r="E201" s="17"/>
      <c r="F201" s="17"/>
      <c r="G201" s="17"/>
      <c r="H201" s="18"/>
      <c r="I201" s="18"/>
      <c r="J201" s="18"/>
      <c r="T201" s="9"/>
      <c r="U201" s="19"/>
      <c r="W201" s="19"/>
      <c r="X201" s="19"/>
      <c r="Y201" s="19"/>
    </row>
    <row r="202" spans="1:25" s="1" customFormat="1">
      <c r="A202" s="33"/>
      <c r="B202" s="36"/>
      <c r="C202" s="17"/>
      <c r="D202" s="17"/>
      <c r="E202" s="17"/>
      <c r="F202" s="17"/>
      <c r="G202" s="17"/>
      <c r="H202" s="18"/>
      <c r="I202" s="18"/>
      <c r="J202" s="18"/>
      <c r="T202" s="9"/>
      <c r="U202" s="19"/>
      <c r="W202" s="19"/>
      <c r="X202" s="19"/>
      <c r="Y202" s="19"/>
    </row>
    <row r="203" spans="1:25" s="1" customFormat="1">
      <c r="A203" s="33"/>
      <c r="B203" s="36"/>
      <c r="C203" s="17"/>
      <c r="D203" s="17"/>
      <c r="E203" s="17"/>
      <c r="F203" s="17"/>
      <c r="G203" s="17"/>
      <c r="H203" s="18"/>
      <c r="I203" s="18"/>
      <c r="J203" s="18"/>
      <c r="T203" s="9"/>
      <c r="U203" s="19"/>
      <c r="W203" s="19"/>
      <c r="X203" s="19"/>
      <c r="Y203" s="19"/>
    </row>
    <row r="204" spans="1:25" s="1" customFormat="1">
      <c r="A204" s="33"/>
      <c r="B204" s="36"/>
      <c r="C204" s="17"/>
      <c r="D204" s="17"/>
      <c r="E204" s="17"/>
      <c r="F204" s="17"/>
      <c r="G204" s="17"/>
      <c r="H204" s="18"/>
      <c r="I204" s="18"/>
      <c r="J204" s="18"/>
      <c r="T204" s="9"/>
      <c r="U204" s="19"/>
      <c r="W204" s="19"/>
      <c r="X204" s="19"/>
      <c r="Y204" s="19"/>
    </row>
    <row r="205" spans="1:25" s="1" customFormat="1">
      <c r="A205" s="33"/>
      <c r="B205" s="36"/>
      <c r="C205" s="17"/>
      <c r="D205" s="17"/>
      <c r="E205" s="17"/>
      <c r="F205" s="17"/>
      <c r="G205" s="17"/>
      <c r="H205" s="18"/>
      <c r="I205" s="18"/>
      <c r="J205" s="18"/>
      <c r="T205" s="9"/>
      <c r="U205" s="19"/>
      <c r="W205" s="19"/>
      <c r="X205" s="19"/>
      <c r="Y205" s="19"/>
    </row>
    <row r="206" spans="1:25" s="1" customFormat="1">
      <c r="A206" s="33"/>
      <c r="B206" s="36"/>
      <c r="C206" s="17"/>
      <c r="D206" s="17"/>
      <c r="E206" s="17"/>
      <c r="F206" s="17"/>
      <c r="G206" s="17"/>
      <c r="H206" s="18"/>
      <c r="I206" s="18"/>
      <c r="J206" s="18"/>
      <c r="T206" s="9"/>
      <c r="U206" s="19"/>
      <c r="W206" s="19"/>
      <c r="X206" s="19"/>
      <c r="Y206" s="19"/>
    </row>
    <row r="207" spans="1:25" s="1" customFormat="1">
      <c r="A207" s="33"/>
      <c r="B207" s="36"/>
      <c r="C207" s="17"/>
      <c r="D207" s="17"/>
      <c r="E207" s="17"/>
      <c r="F207" s="17"/>
      <c r="G207" s="17"/>
      <c r="H207" s="18"/>
      <c r="I207" s="18"/>
      <c r="J207" s="18"/>
      <c r="T207" s="9"/>
      <c r="U207" s="19"/>
      <c r="W207" s="19"/>
      <c r="X207" s="19"/>
      <c r="Y207" s="19"/>
    </row>
    <row r="208" spans="1:25" s="1" customFormat="1">
      <c r="A208" s="33"/>
      <c r="B208" s="36"/>
      <c r="C208" s="17"/>
      <c r="D208" s="17"/>
      <c r="E208" s="17"/>
      <c r="F208" s="17"/>
      <c r="G208" s="17"/>
      <c r="H208" s="18"/>
      <c r="I208" s="18"/>
      <c r="J208" s="18"/>
      <c r="T208" s="9"/>
      <c r="U208" s="19"/>
      <c r="W208" s="19"/>
      <c r="X208" s="19"/>
      <c r="Y208" s="19"/>
    </row>
    <row r="209" spans="1:25" s="1" customFormat="1">
      <c r="A209" s="33"/>
      <c r="B209" s="36"/>
      <c r="C209" s="17"/>
      <c r="D209" s="17"/>
      <c r="E209" s="17"/>
      <c r="F209" s="17"/>
      <c r="G209" s="17"/>
      <c r="H209" s="18"/>
      <c r="I209" s="18"/>
      <c r="J209" s="18"/>
      <c r="T209" s="9"/>
      <c r="U209" s="19"/>
      <c r="W209" s="19"/>
      <c r="X209" s="19"/>
      <c r="Y209" s="19"/>
    </row>
    <row r="210" spans="1:25" s="1" customFormat="1">
      <c r="A210" s="33"/>
      <c r="B210" s="36"/>
      <c r="C210" s="17"/>
      <c r="D210" s="17"/>
      <c r="E210" s="17"/>
      <c r="F210" s="17"/>
      <c r="G210" s="17"/>
      <c r="H210" s="18"/>
      <c r="I210" s="18"/>
      <c r="J210" s="18"/>
      <c r="T210" s="9"/>
      <c r="U210" s="19"/>
      <c r="W210" s="19"/>
      <c r="X210" s="19"/>
      <c r="Y210" s="19"/>
    </row>
    <row r="211" spans="1:25" s="1" customFormat="1">
      <c r="A211" s="33"/>
      <c r="B211" s="36"/>
      <c r="C211" s="17"/>
      <c r="D211" s="17"/>
      <c r="E211" s="17"/>
      <c r="F211" s="17"/>
      <c r="G211" s="17"/>
      <c r="H211" s="18"/>
      <c r="I211" s="18"/>
      <c r="J211" s="18"/>
      <c r="T211" s="9"/>
      <c r="U211" s="19"/>
      <c r="W211" s="19"/>
      <c r="X211" s="19"/>
      <c r="Y211" s="19"/>
    </row>
    <row r="212" spans="1:25" s="1" customFormat="1">
      <c r="A212" s="33"/>
      <c r="B212" s="36"/>
      <c r="C212" s="17"/>
      <c r="D212" s="17"/>
      <c r="E212" s="17"/>
      <c r="F212" s="17"/>
      <c r="G212" s="17"/>
      <c r="H212" s="18"/>
      <c r="I212" s="18"/>
      <c r="J212" s="18"/>
      <c r="T212" s="9"/>
      <c r="U212" s="19"/>
      <c r="W212" s="19"/>
      <c r="X212" s="19"/>
      <c r="Y212" s="19"/>
    </row>
    <row r="213" spans="1:25" s="1" customFormat="1">
      <c r="A213" s="33"/>
      <c r="B213" s="36"/>
      <c r="C213" s="17"/>
      <c r="D213" s="17"/>
      <c r="E213" s="17"/>
      <c r="F213" s="17"/>
      <c r="G213" s="17"/>
      <c r="H213" s="18"/>
      <c r="I213" s="18"/>
      <c r="J213" s="18"/>
      <c r="T213" s="9"/>
      <c r="U213" s="19"/>
      <c r="W213" s="19"/>
      <c r="X213" s="19"/>
      <c r="Y213" s="19"/>
    </row>
    <row r="214" spans="1:25" s="1" customFormat="1">
      <c r="A214" s="33"/>
      <c r="B214" s="36"/>
      <c r="C214" s="17"/>
      <c r="D214" s="17"/>
      <c r="E214" s="17"/>
      <c r="F214" s="17"/>
      <c r="G214" s="17"/>
      <c r="H214" s="18"/>
      <c r="I214" s="18"/>
      <c r="J214" s="18"/>
      <c r="T214" s="9"/>
      <c r="U214" s="19"/>
      <c r="W214" s="19"/>
      <c r="X214" s="19"/>
      <c r="Y214" s="19"/>
    </row>
    <row r="215" spans="1:25" s="1" customFormat="1">
      <c r="A215" s="33"/>
      <c r="B215" s="36"/>
      <c r="C215" s="17"/>
      <c r="D215" s="17"/>
      <c r="E215" s="17"/>
      <c r="F215" s="17"/>
      <c r="G215" s="17"/>
      <c r="H215" s="18"/>
      <c r="I215" s="18"/>
      <c r="J215" s="18"/>
      <c r="T215" s="9"/>
      <c r="U215" s="19"/>
      <c r="W215" s="19"/>
      <c r="X215" s="19"/>
      <c r="Y215" s="19"/>
    </row>
    <row r="216" spans="1:25" s="1" customFormat="1">
      <c r="A216" s="33"/>
      <c r="B216" s="36"/>
      <c r="C216" s="17"/>
      <c r="D216" s="17"/>
      <c r="E216" s="17"/>
      <c r="F216" s="17"/>
      <c r="G216" s="17"/>
      <c r="H216" s="18"/>
      <c r="I216" s="18"/>
      <c r="J216" s="18"/>
      <c r="T216" s="9"/>
      <c r="U216" s="19"/>
      <c r="W216" s="19"/>
      <c r="X216" s="19"/>
      <c r="Y216" s="19"/>
    </row>
    <row r="217" spans="1:25" s="1" customFormat="1">
      <c r="A217" s="33"/>
      <c r="B217" s="36"/>
      <c r="C217" s="17"/>
      <c r="D217" s="17"/>
      <c r="E217" s="17"/>
      <c r="F217" s="17"/>
      <c r="G217" s="17"/>
      <c r="H217" s="18"/>
      <c r="I217" s="18"/>
      <c r="J217" s="18"/>
      <c r="T217" s="9"/>
      <c r="U217" s="19"/>
      <c r="W217" s="19"/>
      <c r="X217" s="19"/>
      <c r="Y217" s="19"/>
    </row>
    <row r="218" spans="1:25" s="1" customFormat="1">
      <c r="A218" s="33"/>
      <c r="B218" s="36"/>
      <c r="C218" s="17"/>
      <c r="D218" s="17"/>
      <c r="E218" s="17"/>
      <c r="F218" s="17"/>
      <c r="G218" s="17"/>
      <c r="H218" s="18"/>
      <c r="I218" s="18"/>
      <c r="J218" s="18"/>
      <c r="T218" s="9"/>
      <c r="U218" s="19"/>
      <c r="W218" s="19"/>
      <c r="X218" s="19"/>
      <c r="Y218" s="19"/>
    </row>
    <row r="219" spans="1:25" s="1" customFormat="1">
      <c r="A219" s="33"/>
      <c r="B219" s="36"/>
      <c r="C219" s="17"/>
      <c r="D219" s="17"/>
      <c r="E219" s="17"/>
      <c r="F219" s="17"/>
      <c r="G219" s="17"/>
      <c r="H219" s="18"/>
      <c r="I219" s="18"/>
      <c r="J219" s="18"/>
      <c r="T219" s="9"/>
      <c r="U219" s="19"/>
      <c r="W219" s="19"/>
      <c r="X219" s="19"/>
      <c r="Y219" s="19"/>
    </row>
    <row r="220" spans="1:25" s="1" customFormat="1">
      <c r="A220" s="33"/>
      <c r="B220" s="36"/>
      <c r="C220" s="17"/>
      <c r="D220" s="17"/>
      <c r="E220" s="17"/>
      <c r="F220" s="17"/>
      <c r="G220" s="17"/>
      <c r="H220" s="18"/>
      <c r="I220" s="18"/>
      <c r="J220" s="18"/>
      <c r="T220" s="9"/>
      <c r="U220" s="19"/>
      <c r="W220" s="19"/>
      <c r="X220" s="19"/>
      <c r="Y220" s="19"/>
    </row>
    <row r="221" spans="1:25" s="1" customFormat="1">
      <c r="A221" s="33"/>
      <c r="B221" s="36"/>
      <c r="C221" s="17"/>
      <c r="D221" s="17"/>
      <c r="E221" s="17"/>
      <c r="F221" s="17"/>
      <c r="G221" s="17"/>
      <c r="H221" s="18"/>
      <c r="I221" s="18"/>
      <c r="J221" s="18"/>
      <c r="T221" s="9"/>
      <c r="U221" s="19"/>
      <c r="W221" s="19"/>
      <c r="X221" s="19"/>
      <c r="Y221" s="19"/>
    </row>
    <row r="222" spans="1:25" s="1" customFormat="1">
      <c r="A222" s="33"/>
      <c r="B222" s="36"/>
      <c r="C222" s="17"/>
      <c r="D222" s="17"/>
      <c r="E222" s="17"/>
      <c r="F222" s="17"/>
      <c r="G222" s="17"/>
      <c r="H222" s="18"/>
      <c r="I222" s="18"/>
      <c r="J222" s="18"/>
      <c r="T222" s="9"/>
      <c r="U222" s="19"/>
      <c r="W222" s="19"/>
      <c r="X222" s="19"/>
      <c r="Y222" s="19"/>
    </row>
    <row r="223" spans="1:25" s="1" customFormat="1">
      <c r="A223" s="33"/>
      <c r="B223" s="36"/>
      <c r="C223" s="17"/>
      <c r="D223" s="17"/>
      <c r="E223" s="17"/>
      <c r="F223" s="17"/>
      <c r="G223" s="17"/>
      <c r="H223" s="18"/>
      <c r="I223" s="18"/>
      <c r="J223" s="18"/>
      <c r="T223" s="9"/>
      <c r="U223" s="19"/>
      <c r="W223" s="19"/>
      <c r="X223" s="19"/>
      <c r="Y223" s="19"/>
    </row>
    <row r="224" spans="1:25" s="1" customFormat="1">
      <c r="A224" s="33"/>
      <c r="B224" s="36"/>
      <c r="C224" s="17"/>
      <c r="D224" s="17"/>
      <c r="E224" s="17"/>
      <c r="F224" s="17"/>
      <c r="G224" s="17"/>
      <c r="H224" s="18"/>
      <c r="I224" s="18"/>
      <c r="J224" s="18"/>
      <c r="T224" s="9"/>
      <c r="U224" s="19"/>
      <c r="W224" s="19"/>
      <c r="X224" s="19"/>
      <c r="Y224" s="19"/>
    </row>
    <row r="225" spans="1:25" s="1" customFormat="1">
      <c r="A225" s="33"/>
      <c r="B225" s="36"/>
      <c r="C225" s="17"/>
      <c r="D225" s="17"/>
      <c r="E225" s="17"/>
      <c r="F225" s="17"/>
      <c r="G225" s="17"/>
      <c r="H225" s="18"/>
      <c r="I225" s="18"/>
      <c r="J225" s="18"/>
      <c r="T225" s="9"/>
      <c r="U225" s="19"/>
      <c r="W225" s="19"/>
      <c r="X225" s="19"/>
      <c r="Y225" s="19"/>
    </row>
    <row r="226" spans="1:25" s="1" customFormat="1">
      <c r="A226" s="33"/>
      <c r="B226" s="36"/>
      <c r="C226" s="17"/>
      <c r="D226" s="17"/>
      <c r="E226" s="17"/>
      <c r="F226" s="17"/>
      <c r="G226" s="17"/>
      <c r="H226" s="18"/>
      <c r="I226" s="18"/>
      <c r="J226" s="18"/>
      <c r="T226" s="9"/>
      <c r="U226" s="19"/>
      <c r="W226" s="19"/>
      <c r="X226" s="19"/>
      <c r="Y226" s="19"/>
    </row>
    <row r="227" spans="1:25" s="1" customFormat="1">
      <c r="A227" s="33"/>
      <c r="B227" s="36"/>
      <c r="C227" s="17"/>
      <c r="D227" s="17"/>
      <c r="E227" s="17"/>
      <c r="F227" s="17"/>
      <c r="G227" s="17"/>
      <c r="H227" s="18"/>
      <c r="I227" s="18"/>
      <c r="J227" s="18"/>
      <c r="T227" s="9"/>
      <c r="U227" s="19"/>
      <c r="W227" s="19"/>
      <c r="X227" s="19"/>
      <c r="Y227" s="19"/>
    </row>
    <row r="228" spans="1:25" s="1" customFormat="1">
      <c r="A228" s="33"/>
      <c r="B228" s="36"/>
      <c r="C228" s="17"/>
      <c r="D228" s="17"/>
      <c r="E228" s="17"/>
      <c r="F228" s="17"/>
      <c r="G228" s="17"/>
      <c r="H228" s="18"/>
      <c r="I228" s="18"/>
      <c r="J228" s="18"/>
      <c r="T228" s="9"/>
      <c r="U228" s="19"/>
      <c r="W228" s="19"/>
      <c r="X228" s="19"/>
      <c r="Y228" s="19"/>
    </row>
    <row r="229" spans="1:25" s="1" customFormat="1">
      <c r="A229" s="33"/>
      <c r="B229" s="36"/>
      <c r="C229" s="17"/>
      <c r="D229" s="17"/>
      <c r="E229" s="17"/>
      <c r="F229" s="17"/>
      <c r="G229" s="17"/>
      <c r="H229" s="18"/>
      <c r="I229" s="18"/>
      <c r="J229" s="18"/>
      <c r="T229" s="9"/>
      <c r="U229" s="19"/>
      <c r="W229" s="19"/>
      <c r="X229" s="19"/>
      <c r="Y229" s="19"/>
    </row>
  </sheetData>
  <mergeCells count="32">
    <mergeCell ref="R139:R140"/>
    <mergeCell ref="S139:S140"/>
    <mergeCell ref="F9:F11"/>
    <mergeCell ref="J9:J11"/>
    <mergeCell ref="T139:T140"/>
    <mergeCell ref="L139:L140"/>
    <mergeCell ref="M139:M140"/>
    <mergeCell ref="N139:N140"/>
    <mergeCell ref="O139:O140"/>
    <mergeCell ref="P139:P140"/>
    <mergeCell ref="Q139:Q140"/>
    <mergeCell ref="C139:D140"/>
    <mergeCell ref="G139:G140"/>
    <mergeCell ref="H139:H140"/>
    <mergeCell ref="I139:I140"/>
    <mergeCell ref="K139:K140"/>
    <mergeCell ref="A1:U1"/>
    <mergeCell ref="A2:U2"/>
    <mergeCell ref="A9:A11"/>
    <mergeCell ref="B9:B11"/>
    <mergeCell ref="C9:C11"/>
    <mergeCell ref="D9:D11"/>
    <mergeCell ref="G9:H9"/>
    <mergeCell ref="I9:I11"/>
    <mergeCell ref="K9:S9"/>
    <mergeCell ref="T9:T11"/>
    <mergeCell ref="U9:U11"/>
    <mergeCell ref="G10:G11"/>
    <mergeCell ref="H10:H11"/>
    <mergeCell ref="K10:N10"/>
    <mergeCell ref="O10:S10"/>
    <mergeCell ref="E9:E11"/>
  </mergeCells>
  <pageMargins left="0.78740157480314965" right="0.35433070866141736" top="0.39370078740157483" bottom="0.74803149606299213" header="0.31496062992125984" footer="0.31496062992125984"/>
  <pageSetup paperSize="5" scale="56" orientation="landscape" r:id="rId1"/>
  <headerFooter alignWithMargins="0"/>
  <rowBreaks count="6" manualBreakCount="6">
    <brk id="35" max="21" man="1"/>
    <brk id="62" max="24" man="1"/>
    <brk id="88" max="21" man="1"/>
    <brk id="105" max="21" man="1"/>
    <brk id="115" max="21" man="1"/>
    <brk id="152" max="24" man="1"/>
  </rowBreaks>
  <colBreaks count="1" manualBreakCount="1">
    <brk id="21" max="1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2</vt:i4>
      </vt:variant>
    </vt:vector>
  </HeadingPairs>
  <TitlesOfParts>
    <vt:vector size="3" baseType="lpstr">
      <vt:lpstr>KESEHATAN F-A</vt:lpstr>
      <vt:lpstr>KESEHATAN F-A!Print_Area</vt:lpstr>
      <vt:lpstr>KESEHATAN F-A!Print_Titles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2022-02-10T04:37:00Z</cp:lastPrinted>
  <dcterms:created xsi:type="dcterms:W3CDTF">2019-03-02T06:59:49Z</dcterms:created>
  <dcterms:modified xsi:type="dcterms:W3CDTF">2022-02-11T07:27:13Z</dcterms:modified>
</cp:coreProperties>
</file>