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PORAN TAHUN 2022\Laporan Untuk Pembangunan\"/>
    </mc:Choice>
  </mc:AlternateContent>
  <xr:revisionPtr revIDLastSave="0" documentId="8_{1BF0BBA9-8795-D24E-BDD7-A7F999C53A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ESEHATAN F-A" sheetId="1" r:id="rId1"/>
  </sheets>
  <externalReferences>
    <externalReference r:id="rId2"/>
    <externalReference r:id="rId3"/>
    <externalReference r:id="rId4"/>
  </externalReferences>
  <definedNames>
    <definedName name="_pk1">[1]bulan!$AI$138:$DH$139</definedName>
    <definedName name="_pk2">[2]bulan!$DE$108:$FX$109</definedName>
    <definedName name="dinas">#REF!</definedName>
    <definedName name="_xlnm.Print_Area" localSheetId="0">'KESEHATAN F-A'!$A$1:$S$152</definedName>
    <definedName name="_xlnm.Print_Titles" localSheetId="0">'KESEHATAN F-A'!$9:$12</definedName>
    <definedName name="S5324E">[3]RUMUS!$F$6:$I$36</definedName>
    <definedName name="SARDIN">[3]RUMUS!$P$6:$Q$80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15" i="1" l="1"/>
  <c r="P20" i="1"/>
  <c r="N62" i="1"/>
  <c r="I62" i="1"/>
  <c r="K62" i="1"/>
  <c r="N77" i="1"/>
  <c r="I77" i="1"/>
  <c r="K77" i="1"/>
  <c r="N78" i="1"/>
  <c r="I78" i="1"/>
  <c r="K78" i="1"/>
  <c r="N79" i="1"/>
  <c r="I79" i="1"/>
  <c r="K79" i="1"/>
  <c r="N80" i="1"/>
  <c r="I80" i="1"/>
  <c r="K80" i="1"/>
  <c r="N75" i="1"/>
  <c r="I75" i="1"/>
  <c r="K75" i="1"/>
  <c r="L77" i="1"/>
  <c r="L78" i="1"/>
  <c r="L79" i="1"/>
  <c r="L80" i="1"/>
  <c r="L75" i="1"/>
  <c r="L62" i="1"/>
  <c r="N19" i="1"/>
  <c r="I19" i="1"/>
  <c r="K19" i="1"/>
  <c r="J48" i="1"/>
  <c r="E100" i="1"/>
  <c r="E107" i="1"/>
  <c r="Q80" i="1"/>
  <c r="R80" i="1"/>
  <c r="Q79" i="1"/>
  <c r="R79" i="1"/>
  <c r="Q78" i="1"/>
  <c r="R78" i="1"/>
  <c r="Q77" i="1"/>
  <c r="R77" i="1"/>
  <c r="L81" i="1"/>
  <c r="N81" i="1"/>
  <c r="I81" i="1"/>
  <c r="K81" i="1"/>
  <c r="P81" i="1"/>
  <c r="Q81" i="1"/>
  <c r="R81" i="1"/>
  <c r="E14" i="1"/>
  <c r="F14" i="1"/>
  <c r="J14" i="1"/>
  <c r="M14" i="1"/>
  <c r="O14" i="1"/>
  <c r="L15" i="1"/>
  <c r="N15" i="1"/>
  <c r="I15" i="1"/>
  <c r="P15" i="1"/>
  <c r="Q15" i="1"/>
  <c r="R15" i="1"/>
  <c r="L16" i="1"/>
  <c r="N16" i="1"/>
  <c r="I16" i="1"/>
  <c r="K16" i="1"/>
  <c r="P16" i="1"/>
  <c r="Q16" i="1"/>
  <c r="R16" i="1"/>
  <c r="L17" i="1"/>
  <c r="N17" i="1"/>
  <c r="I17" i="1"/>
  <c r="K17" i="1"/>
  <c r="P17" i="1"/>
  <c r="Q17" i="1"/>
  <c r="R17" i="1"/>
  <c r="L18" i="1"/>
  <c r="N18" i="1"/>
  <c r="I18" i="1"/>
  <c r="K18" i="1"/>
  <c r="P18" i="1"/>
  <c r="Q18" i="1"/>
  <c r="R18" i="1"/>
  <c r="L19" i="1"/>
  <c r="P19" i="1"/>
  <c r="Q19" i="1"/>
  <c r="R19" i="1"/>
  <c r="L20" i="1"/>
  <c r="N20" i="1"/>
  <c r="I20" i="1"/>
  <c r="K20" i="1"/>
  <c r="Q20" i="1"/>
  <c r="R20" i="1"/>
  <c r="L21" i="1"/>
  <c r="N21" i="1"/>
  <c r="I21" i="1"/>
  <c r="K21" i="1"/>
  <c r="P21" i="1"/>
  <c r="Q21" i="1"/>
  <c r="R21" i="1"/>
  <c r="E23" i="1"/>
  <c r="F23" i="1"/>
  <c r="J23" i="1"/>
  <c r="M23" i="1"/>
  <c r="O23" i="1"/>
  <c r="L24" i="1"/>
  <c r="N24" i="1"/>
  <c r="I24" i="1"/>
  <c r="P24" i="1"/>
  <c r="Q24" i="1"/>
  <c r="R24" i="1"/>
  <c r="L25" i="1"/>
  <c r="N25" i="1"/>
  <c r="I25" i="1"/>
  <c r="K25" i="1"/>
  <c r="P25" i="1"/>
  <c r="Q25" i="1"/>
  <c r="R25" i="1"/>
  <c r="L26" i="1"/>
  <c r="N26" i="1"/>
  <c r="I26" i="1"/>
  <c r="K26" i="1"/>
  <c r="P26" i="1"/>
  <c r="Q26" i="1"/>
  <c r="R26" i="1"/>
  <c r="L27" i="1"/>
  <c r="N27" i="1"/>
  <c r="I27" i="1"/>
  <c r="K27" i="1"/>
  <c r="R27" i="1"/>
  <c r="L28" i="1"/>
  <c r="N28" i="1"/>
  <c r="I28" i="1"/>
  <c r="K28" i="1"/>
  <c r="P28" i="1"/>
  <c r="Q28" i="1"/>
  <c r="R28" i="1"/>
  <c r="E30" i="1"/>
  <c r="F30" i="1"/>
  <c r="J30" i="1"/>
  <c r="M30" i="1"/>
  <c r="O30" i="1"/>
  <c r="L31" i="1"/>
  <c r="N31" i="1"/>
  <c r="I31" i="1"/>
  <c r="K31" i="1"/>
  <c r="P31" i="1"/>
  <c r="Q31" i="1"/>
  <c r="R31" i="1"/>
  <c r="L32" i="1"/>
  <c r="N32" i="1"/>
  <c r="I32" i="1"/>
  <c r="K32" i="1"/>
  <c r="P32" i="1"/>
  <c r="Q32" i="1"/>
  <c r="R32" i="1"/>
  <c r="L33" i="1"/>
  <c r="N33" i="1"/>
  <c r="I33" i="1"/>
  <c r="P33" i="1"/>
  <c r="Q33" i="1"/>
  <c r="R33" i="1"/>
  <c r="L34" i="1"/>
  <c r="N34" i="1"/>
  <c r="I34" i="1"/>
  <c r="K34" i="1"/>
  <c r="P34" i="1"/>
  <c r="Q34" i="1"/>
  <c r="R34" i="1"/>
  <c r="E36" i="1"/>
  <c r="F36" i="1"/>
  <c r="J36" i="1"/>
  <c r="M36" i="1"/>
  <c r="O36" i="1"/>
  <c r="L37" i="1"/>
  <c r="N37" i="1"/>
  <c r="I37" i="1"/>
  <c r="K37" i="1"/>
  <c r="P37" i="1"/>
  <c r="Q37" i="1"/>
  <c r="R37" i="1"/>
  <c r="L38" i="1"/>
  <c r="N38" i="1"/>
  <c r="I38" i="1"/>
  <c r="K38" i="1"/>
  <c r="P38" i="1"/>
  <c r="Q38" i="1"/>
  <c r="R38" i="1"/>
  <c r="L39" i="1"/>
  <c r="N39" i="1"/>
  <c r="I39" i="1"/>
  <c r="P39" i="1"/>
  <c r="Q39" i="1"/>
  <c r="R39" i="1"/>
  <c r="L40" i="1"/>
  <c r="N40" i="1"/>
  <c r="I40" i="1"/>
  <c r="K40" i="1"/>
  <c r="P40" i="1"/>
  <c r="Q40" i="1"/>
  <c r="R40" i="1"/>
  <c r="L41" i="1"/>
  <c r="N41" i="1"/>
  <c r="I41" i="1"/>
  <c r="K41" i="1"/>
  <c r="P41" i="1"/>
  <c r="Q41" i="1"/>
  <c r="R41" i="1"/>
  <c r="L42" i="1"/>
  <c r="N42" i="1"/>
  <c r="I42" i="1"/>
  <c r="K42" i="1"/>
  <c r="P42" i="1"/>
  <c r="Q42" i="1"/>
  <c r="R42" i="1"/>
  <c r="L43" i="1"/>
  <c r="N43" i="1"/>
  <c r="I43" i="1"/>
  <c r="K43" i="1"/>
  <c r="P43" i="1"/>
  <c r="Q43" i="1"/>
  <c r="R43" i="1"/>
  <c r="E45" i="1"/>
  <c r="F45" i="1"/>
  <c r="J45" i="1"/>
  <c r="M45" i="1"/>
  <c r="O45" i="1"/>
  <c r="L46" i="1"/>
  <c r="L45" i="1"/>
  <c r="N46" i="1"/>
  <c r="I46" i="1"/>
  <c r="P46" i="1"/>
  <c r="Q46" i="1"/>
  <c r="R46" i="1"/>
  <c r="E48" i="1"/>
  <c r="M48" i="1"/>
  <c r="O48" i="1"/>
  <c r="L49" i="1"/>
  <c r="N49" i="1"/>
  <c r="I49" i="1"/>
  <c r="P49" i="1"/>
  <c r="Q49" i="1"/>
  <c r="R49" i="1"/>
  <c r="L50" i="1"/>
  <c r="N50" i="1"/>
  <c r="I50" i="1"/>
  <c r="K50" i="1"/>
  <c r="P50" i="1"/>
  <c r="Q50" i="1"/>
  <c r="R50" i="1"/>
  <c r="L51" i="1"/>
  <c r="N51" i="1"/>
  <c r="I51" i="1"/>
  <c r="K51" i="1"/>
  <c r="P51" i="1"/>
  <c r="Q51" i="1"/>
  <c r="R51" i="1"/>
  <c r="E53" i="1"/>
  <c r="J53" i="1"/>
  <c r="M53" i="1"/>
  <c r="O53" i="1"/>
  <c r="L54" i="1"/>
  <c r="N54" i="1"/>
  <c r="I54" i="1"/>
  <c r="P54" i="1"/>
  <c r="Q54" i="1"/>
  <c r="R54" i="1"/>
  <c r="L55" i="1"/>
  <c r="N55" i="1"/>
  <c r="I55" i="1"/>
  <c r="K55" i="1"/>
  <c r="P55" i="1"/>
  <c r="Q55" i="1"/>
  <c r="R55" i="1"/>
  <c r="L56" i="1"/>
  <c r="N56" i="1"/>
  <c r="I56" i="1"/>
  <c r="K56" i="1"/>
  <c r="P56" i="1"/>
  <c r="Q56" i="1"/>
  <c r="R56" i="1"/>
  <c r="L57" i="1"/>
  <c r="N57" i="1"/>
  <c r="I57" i="1"/>
  <c r="K57" i="1"/>
  <c r="P57" i="1"/>
  <c r="Q57" i="1"/>
  <c r="R57" i="1"/>
  <c r="E60" i="1"/>
  <c r="J60" i="1"/>
  <c r="O60" i="1"/>
  <c r="L61" i="1"/>
  <c r="N61" i="1"/>
  <c r="I61" i="1"/>
  <c r="K61" i="1"/>
  <c r="K60" i="1"/>
  <c r="P61" i="1"/>
  <c r="Q61" i="1"/>
  <c r="R61" i="1"/>
  <c r="F53" i="1"/>
  <c r="M60" i="1"/>
  <c r="L63" i="1"/>
  <c r="N63" i="1"/>
  <c r="I63" i="1"/>
  <c r="K63" i="1"/>
  <c r="P63" i="1"/>
  <c r="Q63" i="1"/>
  <c r="R63" i="1"/>
  <c r="L64" i="1"/>
  <c r="N64" i="1"/>
  <c r="I64" i="1"/>
  <c r="K64" i="1"/>
  <c r="P64" i="1"/>
  <c r="Q64" i="1"/>
  <c r="R64" i="1"/>
  <c r="L65" i="1"/>
  <c r="N65" i="1"/>
  <c r="I65" i="1"/>
  <c r="K65" i="1"/>
  <c r="P65" i="1"/>
  <c r="Q65" i="1"/>
  <c r="R65" i="1"/>
  <c r="L66" i="1"/>
  <c r="N66" i="1"/>
  <c r="I66" i="1"/>
  <c r="K66" i="1"/>
  <c r="P66" i="1"/>
  <c r="Q66" i="1"/>
  <c r="R66" i="1"/>
  <c r="E68" i="1"/>
  <c r="J68" i="1"/>
  <c r="M68" i="1"/>
  <c r="O68" i="1"/>
  <c r="L69" i="1"/>
  <c r="N69" i="1"/>
  <c r="I69" i="1"/>
  <c r="K69" i="1"/>
  <c r="P69" i="1"/>
  <c r="Q69" i="1"/>
  <c r="R69" i="1"/>
  <c r="L70" i="1"/>
  <c r="N70" i="1"/>
  <c r="I70" i="1"/>
  <c r="K70" i="1"/>
  <c r="P70" i="1"/>
  <c r="Q70" i="1"/>
  <c r="R70" i="1"/>
  <c r="L71" i="1"/>
  <c r="N71" i="1"/>
  <c r="I71" i="1"/>
  <c r="K71" i="1"/>
  <c r="P71" i="1"/>
  <c r="Q71" i="1"/>
  <c r="R71" i="1"/>
  <c r="L72" i="1"/>
  <c r="N72" i="1"/>
  <c r="I72" i="1"/>
  <c r="K72" i="1"/>
  <c r="P72" i="1"/>
  <c r="Q72" i="1"/>
  <c r="R72" i="1"/>
  <c r="L73" i="1"/>
  <c r="N73" i="1"/>
  <c r="I73" i="1"/>
  <c r="K73" i="1"/>
  <c r="P73" i="1"/>
  <c r="Q73" i="1"/>
  <c r="R73" i="1"/>
  <c r="L74" i="1"/>
  <c r="N74" i="1"/>
  <c r="I74" i="1"/>
  <c r="K74" i="1"/>
  <c r="P74" i="1"/>
  <c r="Q74" i="1"/>
  <c r="R74" i="1"/>
  <c r="L76" i="1"/>
  <c r="N76" i="1"/>
  <c r="P76" i="1"/>
  <c r="Q76" i="1"/>
  <c r="R76" i="1"/>
  <c r="L82" i="1"/>
  <c r="N82" i="1"/>
  <c r="I82" i="1"/>
  <c r="K82" i="1"/>
  <c r="P82" i="1"/>
  <c r="Q82" i="1"/>
  <c r="R82" i="1"/>
  <c r="L83" i="1"/>
  <c r="N83" i="1"/>
  <c r="I83" i="1"/>
  <c r="K83" i="1"/>
  <c r="P83" i="1"/>
  <c r="Q83" i="1"/>
  <c r="R83" i="1"/>
  <c r="L84" i="1"/>
  <c r="N84" i="1"/>
  <c r="I84" i="1"/>
  <c r="K84" i="1"/>
  <c r="P84" i="1"/>
  <c r="Q84" i="1"/>
  <c r="R84" i="1"/>
  <c r="L85" i="1"/>
  <c r="N85" i="1"/>
  <c r="I85" i="1"/>
  <c r="K85" i="1"/>
  <c r="P85" i="1"/>
  <c r="Q85" i="1"/>
  <c r="R85" i="1"/>
  <c r="L86" i="1"/>
  <c r="N86" i="1"/>
  <c r="I86" i="1"/>
  <c r="K86" i="1"/>
  <c r="P86" i="1"/>
  <c r="Q86" i="1"/>
  <c r="R86" i="1"/>
  <c r="L87" i="1"/>
  <c r="N87" i="1"/>
  <c r="I87" i="1"/>
  <c r="K87" i="1"/>
  <c r="P87" i="1"/>
  <c r="Q87" i="1"/>
  <c r="R87" i="1"/>
  <c r="L88" i="1"/>
  <c r="N88" i="1"/>
  <c r="I88" i="1"/>
  <c r="K88" i="1"/>
  <c r="P88" i="1"/>
  <c r="Q88" i="1"/>
  <c r="R88" i="1"/>
  <c r="L89" i="1"/>
  <c r="N89" i="1"/>
  <c r="I89" i="1"/>
  <c r="K89" i="1"/>
  <c r="P89" i="1"/>
  <c r="Q89" i="1"/>
  <c r="R89" i="1"/>
  <c r="L90" i="1"/>
  <c r="N90" i="1"/>
  <c r="I90" i="1"/>
  <c r="K90" i="1"/>
  <c r="P90" i="1"/>
  <c r="Q90" i="1"/>
  <c r="R90" i="1"/>
  <c r="L91" i="1"/>
  <c r="N91" i="1"/>
  <c r="I91" i="1"/>
  <c r="K91" i="1"/>
  <c r="P91" i="1"/>
  <c r="Q91" i="1"/>
  <c r="R91" i="1"/>
  <c r="L92" i="1"/>
  <c r="N92" i="1"/>
  <c r="I92" i="1"/>
  <c r="K92" i="1"/>
  <c r="P92" i="1"/>
  <c r="Q92" i="1"/>
  <c r="R92" i="1"/>
  <c r="L93" i="1"/>
  <c r="N93" i="1"/>
  <c r="I93" i="1"/>
  <c r="K93" i="1"/>
  <c r="P93" i="1"/>
  <c r="Q93" i="1"/>
  <c r="R93" i="1"/>
  <c r="L94" i="1"/>
  <c r="N94" i="1"/>
  <c r="I94" i="1"/>
  <c r="K94" i="1"/>
  <c r="P94" i="1"/>
  <c r="Q94" i="1"/>
  <c r="R94" i="1"/>
  <c r="E96" i="1"/>
  <c r="F96" i="1"/>
  <c r="J96" i="1"/>
  <c r="M96" i="1"/>
  <c r="O96" i="1"/>
  <c r="L97" i="1"/>
  <c r="L96" i="1"/>
  <c r="N97" i="1"/>
  <c r="I97" i="1"/>
  <c r="K97" i="1"/>
  <c r="K96" i="1"/>
  <c r="P97" i="1"/>
  <c r="Q97" i="1"/>
  <c r="R97" i="1"/>
  <c r="F99" i="1"/>
  <c r="J100" i="1"/>
  <c r="M100" i="1"/>
  <c r="O100" i="1"/>
  <c r="L101" i="1"/>
  <c r="L100" i="1"/>
  <c r="N101" i="1"/>
  <c r="I101" i="1"/>
  <c r="P101" i="1"/>
  <c r="Q101" i="1"/>
  <c r="R101" i="1"/>
  <c r="E103" i="1"/>
  <c r="F103" i="1"/>
  <c r="J103" i="1"/>
  <c r="M103" i="1"/>
  <c r="O103" i="1"/>
  <c r="L104" i="1"/>
  <c r="N104" i="1"/>
  <c r="I104" i="1"/>
  <c r="K104" i="1"/>
  <c r="K103" i="1"/>
  <c r="P104" i="1"/>
  <c r="Q104" i="1"/>
  <c r="R104" i="1"/>
  <c r="J107" i="1"/>
  <c r="M107" i="1"/>
  <c r="O107" i="1"/>
  <c r="L108" i="1"/>
  <c r="L107" i="1"/>
  <c r="N108" i="1"/>
  <c r="I108" i="1"/>
  <c r="P108" i="1"/>
  <c r="Q108" i="1"/>
  <c r="R108" i="1"/>
  <c r="E110" i="1"/>
  <c r="J110" i="1"/>
  <c r="M110" i="1"/>
  <c r="O110" i="1"/>
  <c r="L111" i="1"/>
  <c r="L110" i="1"/>
  <c r="N111" i="1"/>
  <c r="I111" i="1"/>
  <c r="I110" i="1"/>
  <c r="P111" i="1"/>
  <c r="Q111" i="1"/>
  <c r="R111" i="1"/>
  <c r="E113" i="1"/>
  <c r="J113" i="1"/>
  <c r="M113" i="1"/>
  <c r="O113" i="1"/>
  <c r="L114" i="1"/>
  <c r="L113" i="1"/>
  <c r="N114" i="1"/>
  <c r="I114" i="1"/>
  <c r="K114" i="1"/>
  <c r="P114" i="1"/>
  <c r="Q114" i="1"/>
  <c r="R114" i="1"/>
  <c r="F116" i="1"/>
  <c r="E117" i="1"/>
  <c r="J117" i="1"/>
  <c r="M117" i="1"/>
  <c r="O117" i="1"/>
  <c r="L118" i="1"/>
  <c r="L117" i="1"/>
  <c r="N118" i="1"/>
  <c r="I118" i="1"/>
  <c r="P118" i="1"/>
  <c r="Q118" i="1"/>
  <c r="R118" i="1"/>
  <c r="E120" i="1"/>
  <c r="J120" i="1"/>
  <c r="M120" i="1"/>
  <c r="O120" i="1"/>
  <c r="L121" i="1"/>
  <c r="L120" i="1"/>
  <c r="N121" i="1"/>
  <c r="I121" i="1"/>
  <c r="K121" i="1"/>
  <c r="K120" i="1"/>
  <c r="P121" i="1"/>
  <c r="Q121" i="1"/>
  <c r="R121" i="1"/>
  <c r="R122" i="1"/>
  <c r="E128" i="1"/>
  <c r="F128" i="1"/>
  <c r="I128" i="1"/>
  <c r="J128" i="1"/>
  <c r="M128" i="1"/>
  <c r="O128" i="1"/>
  <c r="N130" i="1"/>
  <c r="P130" i="1"/>
  <c r="R130" i="1"/>
  <c r="N131" i="1"/>
  <c r="P131" i="1"/>
  <c r="R131" i="1"/>
  <c r="N132" i="1"/>
  <c r="P132" i="1"/>
  <c r="R132" i="1"/>
  <c r="N133" i="1"/>
  <c r="P133" i="1"/>
  <c r="R133" i="1"/>
  <c r="N134" i="1"/>
  <c r="P134" i="1"/>
  <c r="R134" i="1"/>
  <c r="N135" i="1"/>
  <c r="P135" i="1"/>
  <c r="R135" i="1"/>
  <c r="N136" i="1"/>
  <c r="P136" i="1"/>
  <c r="R136" i="1"/>
  <c r="L106" i="1"/>
  <c r="R48" i="1"/>
  <c r="O99" i="1"/>
  <c r="O106" i="1"/>
  <c r="J106" i="1"/>
  <c r="M99" i="1"/>
  <c r="O59" i="1"/>
  <c r="M106" i="1"/>
  <c r="E106" i="1"/>
  <c r="J99" i="1"/>
  <c r="M59" i="1"/>
  <c r="J59" i="1"/>
  <c r="E59" i="1"/>
  <c r="I76" i="1"/>
  <c r="K76" i="1"/>
  <c r="I14" i="1"/>
  <c r="E99" i="1"/>
  <c r="P14" i="1"/>
  <c r="P128" i="1"/>
  <c r="J116" i="1"/>
  <c r="N117" i="1"/>
  <c r="N100" i="1"/>
  <c r="R30" i="1"/>
  <c r="P68" i="1"/>
  <c r="N107" i="1"/>
  <c r="P96" i="1"/>
  <c r="P103" i="1"/>
  <c r="P53" i="1"/>
  <c r="N128" i="1"/>
  <c r="N23" i="1"/>
  <c r="R53" i="1"/>
  <c r="P48" i="1"/>
  <c r="P45" i="1"/>
  <c r="P36" i="1"/>
  <c r="Q110" i="1"/>
  <c r="N36" i="1"/>
  <c r="Q30" i="1"/>
  <c r="N113" i="1"/>
  <c r="N110" i="1"/>
  <c r="N68" i="1"/>
  <c r="P113" i="1"/>
  <c r="L14" i="1"/>
  <c r="P107" i="1"/>
  <c r="R128" i="1"/>
  <c r="Q107" i="1"/>
  <c r="L103" i="1"/>
  <c r="L99" i="1"/>
  <c r="N30" i="1"/>
  <c r="Q23" i="1"/>
  <c r="L116" i="1"/>
  <c r="N120" i="1"/>
  <c r="P117" i="1"/>
  <c r="P110" i="1"/>
  <c r="R96" i="1"/>
  <c r="L53" i="1"/>
  <c r="N45" i="1"/>
  <c r="K30" i="1"/>
  <c r="N48" i="1"/>
  <c r="L30" i="1"/>
  <c r="I120" i="1"/>
  <c r="L60" i="1"/>
  <c r="L23" i="1"/>
  <c r="P23" i="1"/>
  <c r="O13" i="1"/>
  <c r="M116" i="1"/>
  <c r="R113" i="1"/>
  <c r="Q96" i="1"/>
  <c r="R100" i="1"/>
  <c r="N96" i="1"/>
  <c r="L68" i="1"/>
  <c r="L36" i="1"/>
  <c r="R36" i="1"/>
  <c r="J13" i="1"/>
  <c r="Q117" i="1"/>
  <c r="I48" i="1"/>
  <c r="R45" i="1"/>
  <c r="Q36" i="1"/>
  <c r="I30" i="1"/>
  <c r="M13" i="1"/>
  <c r="P120" i="1"/>
  <c r="R110" i="1"/>
  <c r="R103" i="1"/>
  <c r="L48" i="1"/>
  <c r="E13" i="1"/>
  <c r="P60" i="1"/>
  <c r="I103" i="1"/>
  <c r="I23" i="1"/>
  <c r="K24" i="1"/>
  <c r="K23" i="1"/>
  <c r="I45" i="1"/>
  <c r="K46" i="1"/>
  <c r="K45" i="1"/>
  <c r="I107" i="1"/>
  <c r="K108" i="1"/>
  <c r="K107" i="1"/>
  <c r="K101" i="1"/>
  <c r="K100" i="1"/>
  <c r="K99" i="1"/>
  <c r="I100" i="1"/>
  <c r="K68" i="1"/>
  <c r="I117" i="1"/>
  <c r="K118" i="1"/>
  <c r="K117" i="1"/>
  <c r="K116" i="1"/>
  <c r="I53" i="1"/>
  <c r="K54" i="1"/>
  <c r="K53" i="1"/>
  <c r="K113" i="1"/>
  <c r="I113" i="1"/>
  <c r="Q100" i="1"/>
  <c r="Q53" i="1"/>
  <c r="N103" i="1"/>
  <c r="P100" i="1"/>
  <c r="I96" i="1"/>
  <c r="R14" i="1"/>
  <c r="O116" i="1"/>
  <c r="R68" i="1"/>
  <c r="E116" i="1"/>
  <c r="R120" i="1"/>
  <c r="Q113" i="1"/>
  <c r="Q68" i="1"/>
  <c r="Q45" i="1"/>
  <c r="P30" i="1"/>
  <c r="N14" i="1"/>
  <c r="Q120" i="1"/>
  <c r="R117" i="1"/>
  <c r="R107" i="1"/>
  <c r="Q103" i="1"/>
  <c r="Q48" i="1"/>
  <c r="R23" i="1"/>
  <c r="I60" i="1"/>
  <c r="Q14" i="1"/>
  <c r="N53" i="1"/>
  <c r="I36" i="1"/>
  <c r="K111" i="1"/>
  <c r="K110" i="1"/>
  <c r="R60" i="1"/>
  <c r="Q60" i="1"/>
  <c r="K49" i="1"/>
  <c r="K48" i="1"/>
  <c r="K39" i="1"/>
  <c r="K36" i="1"/>
  <c r="K33" i="1"/>
  <c r="K15" i="1"/>
  <c r="K14" i="1"/>
  <c r="N60" i="1"/>
  <c r="I99" i="1"/>
  <c r="L59" i="1"/>
  <c r="K106" i="1"/>
  <c r="M139" i="1"/>
  <c r="K13" i="1"/>
  <c r="K139" i="1"/>
  <c r="I68" i="1"/>
  <c r="I59" i="1"/>
  <c r="I13" i="1"/>
  <c r="I106" i="1"/>
  <c r="E139" i="1"/>
  <c r="R13" i="1"/>
  <c r="Q106" i="1"/>
  <c r="R59" i="1"/>
  <c r="P106" i="1"/>
  <c r="Q99" i="1"/>
  <c r="R116" i="1"/>
  <c r="I116" i="1"/>
  <c r="N116" i="1"/>
  <c r="L13" i="1"/>
  <c r="L139" i="1"/>
  <c r="J139" i="1"/>
  <c r="K59" i="1"/>
  <c r="N13" i="1"/>
  <c r="P59" i="1"/>
  <c r="Q59" i="1"/>
  <c r="N59" i="1"/>
  <c r="N99" i="1"/>
  <c r="R106" i="1"/>
  <c r="N106" i="1"/>
  <c r="P99" i="1"/>
  <c r="R99" i="1"/>
  <c r="P116" i="1"/>
  <c r="Q116" i="1"/>
  <c r="O139" i="1"/>
  <c r="I139" i="1"/>
  <c r="R139" i="1"/>
  <c r="N139" i="1"/>
  <c r="P139" i="1"/>
  <c r="Q139" i="1"/>
</calcChain>
</file>

<file path=xl/sharedStrings.xml><?xml version="1.0" encoding="utf-8"?>
<sst xmlns="http://schemas.openxmlformats.org/spreadsheetml/2006/main" count="379" uniqueCount="257">
  <si>
    <t xml:space="preserve">LAPORAN PELAKSANAAN KEGIATAN PEMBANGUNAN KOTA PAREPARE </t>
  </si>
  <si>
    <t>KODE REKENING</t>
  </si>
  <si>
    <t>PROGRAM/KEGIATAN</t>
  </si>
  <si>
    <t>SATUAN</t>
  </si>
  <si>
    <t>PAGU ANGGARAN</t>
  </si>
  <si>
    <t>SUMBER DANA</t>
  </si>
  <si>
    <t>REALISASI KEGIATAN &amp; PEYERAPAN KEUANGAN</t>
  </si>
  <si>
    <t>SISA PAGU ANGGARAN</t>
  </si>
  <si>
    <t>NAMA PPK</t>
  </si>
  <si>
    <t>APBD POKOK (Rp)</t>
  </si>
  <si>
    <t>APBD PERUBAHAN (Rp)</t>
  </si>
  <si>
    <t>FISIK (%)</t>
  </si>
  <si>
    <t>KEUANGAN</t>
  </si>
  <si>
    <t>TK</t>
  </si>
  <si>
    <t>R</t>
  </si>
  <si>
    <t>CTw</t>
  </si>
  <si>
    <t>CTh</t>
  </si>
  <si>
    <t>Target (Rp)</t>
  </si>
  <si>
    <t>( % )</t>
  </si>
  <si>
    <t>Realisasi (Rp)</t>
  </si>
  <si>
    <t>C.Trw (%)</t>
  </si>
  <si>
    <t>C.Thn (%)</t>
  </si>
  <si>
    <t>PROGRAM PENINGKATAN KESELAMATAN IBU MELAHIRKAN DAN ANAK</t>
  </si>
  <si>
    <t>1.02.1.02.01.32.04</t>
  </si>
  <si>
    <t>1.02.1.02.01.32.05</t>
  </si>
  <si>
    <t>1.02.1.02.01.32.06</t>
  </si>
  <si>
    <t>1.02.1.02.01.32.07</t>
  </si>
  <si>
    <t>Edy Kusuma Suhardi, SKM</t>
  </si>
  <si>
    <t>Audit maternal perinatal</t>
  </si>
  <si>
    <t>Monitoring dan evaluasi 13 indikator KIA/KB</t>
  </si>
  <si>
    <t>Orientasi standar nasional pelayanan kesehatan peduli remaja  (SN-PKPR)</t>
  </si>
  <si>
    <t>Orientasi tenaga kesehatan dalam pemanfaatan kohort</t>
  </si>
  <si>
    <t>1.02.1.02.01.32.08</t>
  </si>
  <si>
    <t>Pelaksanaan super visi fasilitatif</t>
  </si>
  <si>
    <t>1.02.1.02.01.32.09</t>
  </si>
  <si>
    <t>Pelaksanaan audit medik pelayanan KB</t>
  </si>
  <si>
    <t>1.02.1.02.01.32.10</t>
  </si>
  <si>
    <t>Penatalaksanaan pelayanan lansia</t>
  </si>
  <si>
    <t>DAU</t>
  </si>
  <si>
    <t>DAK</t>
  </si>
  <si>
    <t>KEPALA DINAS KESEHATAN KOTA PAREPARE</t>
  </si>
  <si>
    <t>Dak Non Fisik</t>
  </si>
  <si>
    <t>PROGRAM PENUNJANG URUSAN PEMERINTAHAN DAERAH KAB/KOTA</t>
  </si>
  <si>
    <t>Perencanaan,Penganggaran,Evaluasi Perangkat Daerah</t>
  </si>
  <si>
    <t>Penyusunan Dokumen Perencanaan Perangkat Daerah</t>
  </si>
  <si>
    <t>PTPP</t>
  </si>
  <si>
    <t>Koordinasi dan Penyusunan Dokumen RKA-SKPD</t>
  </si>
  <si>
    <t>Koordinasi dan Penyusunan DPA-SKPD</t>
  </si>
  <si>
    <t>Koodinasi dan Penyusunan Perubahan DPA-SKPD</t>
  </si>
  <si>
    <t>Koordinasi dan Penyusunan Laporan Capaian Kinerja dan Ikhtisar Realisasi Kinerja SKPD</t>
  </si>
  <si>
    <t>Evaluasi Kinerja Perangkat Daerah</t>
  </si>
  <si>
    <t>Administrasi Keuangan Perangkat Daerah</t>
  </si>
  <si>
    <t>Penyedian Gaji dan Tunjangan ASN</t>
  </si>
  <si>
    <t>Pelaksanaan Penatausahaan dan Pengujian/Verifikasi Keuangan SKPD</t>
  </si>
  <si>
    <t>Koordinasi dan Pelaksanaan Akutansi SKPD</t>
  </si>
  <si>
    <t>Koordinasi dan Penyusunan Laporan Keuangan Akhir Tahun SKPD</t>
  </si>
  <si>
    <t>Koordinasi dan Penyusunan Laporan Keuangan Bulanan,Triwulan dan semesteran  SKPD</t>
  </si>
  <si>
    <t>Administrasi Kepegawaian Perangkat daerah</t>
  </si>
  <si>
    <t>Pendidikan dan Pelatihan Pegawai berdasarkan Tugas dan Fungsi</t>
  </si>
  <si>
    <t>Bimbingan Teknis Implementasi Peraturan Perundang-undangan</t>
  </si>
  <si>
    <t>Administrasi Umum Perangkat Daerah</t>
  </si>
  <si>
    <t>Penyedian Komponen Instalasi Listrik/Penerangan Bangunan Kantor</t>
  </si>
  <si>
    <t>Penyedian Bahan Logistik Kantor</t>
  </si>
  <si>
    <t>Penyedian Barang Cetakan dan Penggandaan</t>
  </si>
  <si>
    <t>Penyediaan Bahan Bacaan dan Peraturan Perundang Undangan</t>
  </si>
  <si>
    <t>Penyedian Bahan/Material</t>
  </si>
  <si>
    <t>Fasilitas Kunjungan Tamu</t>
  </si>
  <si>
    <t>Penyelenggaraan Rapat Koordinasi dan Konsultasi SKPD</t>
  </si>
  <si>
    <t>Pengadaan Barang Milik Negara</t>
  </si>
  <si>
    <t>Pengadaan Peralatan dan Mesin lainnya</t>
  </si>
  <si>
    <t>Penyedian Jasa Penunjang Urusan Pemerintah Daerah</t>
  </si>
  <si>
    <t>Penyediaan Jasa Surat Menyurat</t>
  </si>
  <si>
    <t>Penyediaan Jasa Komunikasi,Sumber Daya Air dan Listrik</t>
  </si>
  <si>
    <t>Penyediaan Jasa Pelayanan Umum Kantor</t>
  </si>
  <si>
    <t>Pemeliharaan Barang Milik Daerah Penunjang Urusan Pemerintah Daerah</t>
  </si>
  <si>
    <t>Penyediaan Jasa Pemeliharaan,Biaya Pemeliharaan dan Pajak Kendaraan Perorangan Dinas atau Kendaraan Dinas Jabatan</t>
  </si>
  <si>
    <t>Penyediaan Jasa Pemeliharaan,Biaya Pemeliharaan,Pajak dan Perizinan Kendaraan Dinas Operasional atau Lapangan</t>
  </si>
  <si>
    <t>Pemeliharaan Peralatan dan Mesin Lainnya</t>
  </si>
  <si>
    <t>Pemeliharaan Rehabilitasi Gedung Kantor dan Bangunan Lainnya</t>
  </si>
  <si>
    <t>02.02.2.01</t>
  </si>
  <si>
    <t>Pengadaan Obat, Vaksin</t>
  </si>
  <si>
    <t>Pengadaan Bahan Habis Pakai</t>
  </si>
  <si>
    <t>Pengelolaan PelayananKesehatan Bayi Baru Lahir</t>
  </si>
  <si>
    <t>Pelaksanaan Kewaspadaan Dinidan Respon Wabah</t>
  </si>
  <si>
    <t>Pengelolaan Pelayanan Kesehatan Ibu Hamil</t>
  </si>
  <si>
    <t>Pengelolaan Pelayanan Kesehatan Ibu Bersalin</t>
  </si>
  <si>
    <t>Pengelolaan Pelayanan Kesehatan Balita</t>
  </si>
  <si>
    <t>Pengelolaan Pelayanan Kesehatan pada Usia Pendidikan Dasar</t>
  </si>
  <si>
    <t>Pengelolaan Pelayanan Kesehatan pada Usia Lanjut</t>
  </si>
  <si>
    <t>Pengelolaan Pelayanan Kesehatan Penderita Diabetes Melitus</t>
  </si>
  <si>
    <t>Pengelolaan Pelayanan Kesehatan Gizi Masyarakat</t>
  </si>
  <si>
    <t>Pengelolaan Pelayanan Kesehatan Kerja dan Olahraga</t>
  </si>
  <si>
    <t>Pengelolaan Pelayanan Kesehatan Lingkungan</t>
  </si>
  <si>
    <t>Pengelolaan Pelayanan Promosi Kesehatan</t>
  </si>
  <si>
    <t>Pengelolaan Upaya Kesehatan Khusus</t>
  </si>
  <si>
    <t>Pelayanan Kesehatan Penyakit Menular dan Tidak Menular</t>
  </si>
  <si>
    <t>Pengelolaan Jaminan Kesehatan Masyarakat</t>
  </si>
  <si>
    <t>Pengambilan dan Pengiriman Spesimen Penyakit Potensial KLB ke Laboratorium Rujukan/Nasional</t>
  </si>
  <si>
    <t>Penyelenggaraan Kabupaten/Kota Sehat</t>
  </si>
  <si>
    <t>Operasional Pelayanan Rumah Sakit</t>
  </si>
  <si>
    <t>Operasional Pelayanan Puskesmas</t>
  </si>
  <si>
    <t>Operasional Pelayanan Fasilitas Kesehatan Lainnya</t>
  </si>
  <si>
    <t>Pelaksanaan Akreditasi Fasilitas Kesehatan di Kabupaten/Kota</t>
  </si>
  <si>
    <t>Penyelenggaraan Sistem Informasi Kesehatan secaraTerintegrasi</t>
  </si>
  <si>
    <t>Pengelolaan Data dan Informasi Kesehatan</t>
  </si>
  <si>
    <t>PROGRAM PENINGKATAN KAPASITAS SUMBER DAYA MANUSIA KESEHATAN</t>
  </si>
  <si>
    <t>Pemberian Izin Praktik Tenaga Kesehatan di Wilayah Kabupaten  /Kota</t>
  </si>
  <si>
    <t>Pembinaan dan Pengawasan Tenaga Kesehatan serta Tindak Lanjut Perizinan Praktik Tenaga Kesehatan</t>
  </si>
  <si>
    <t>Perencanaan Kebutuhan dan Pendayagunaan Sumber daya Manusia Kesehatan untuk UKP dan UKM di Wilayah Kabupaten/Kota</t>
  </si>
  <si>
    <t>Pemenuhan Kebutuhan Sumber Daya Manusia Kesehatan sesuai Standar</t>
  </si>
  <si>
    <t>Pemberian Izin Apotek, Toko Obat, Toko Alat Kesehatan danOptikal, Usaha Mikro Obat Tradisional (UMOT</t>
  </si>
  <si>
    <t>PROGRAM SEDIAAN FARMASI, ALAT KESEHATAN DAN MAKANAN MINUMAN</t>
  </si>
  <si>
    <t>Penyediaan dan Pengelolaan Data Perizinan dan Tindak Lanjut Pengawasan Izin Apotek,Toko Obat, Toko Alat Kesehatan,dan Optikal, Usaha Mikro ObatTradisional (UMOT)</t>
  </si>
  <si>
    <t>Penerbitan Sertifikat Produksi Pangan Industri RumahTangga dan Nomor P-IRT sebagai Izin Produksi, untukProduk Makanan Minuman Tertentu yang dapat Diproduksioleh Industri Rumah Tangga</t>
  </si>
  <si>
    <t>Pemeriksaan dan Tindak Lanjut Hasil Pemeriksaan PostMarket pada Produksi dan Produk Makanan MinumanIndustri Rumah Tangga</t>
  </si>
  <si>
    <t>PROGRAM PEMBERDAYAAN MASYARAKAT BIDANG KESEHATAN</t>
  </si>
  <si>
    <t>Advokasi, Pemberdayaan, Kemitraan, Peningkatan Peranserta Masyarakat dan Lintas Sektor Tingkat Daerah Kabupaten/Kota</t>
  </si>
  <si>
    <t>Pengembangan dan Pelaksanaan Upaya Kesehatan Bersumber Daya Masyarakat (UKBM) Tingkat Daerah Kabupaten/Kota</t>
  </si>
  <si>
    <t>Peningkatan Upaya Promosi Kesehatan, Advokasi, Kemitraan dan Pemberdayaan Masyarakat</t>
  </si>
  <si>
    <t>Rahmawaty SKM, M.Kes ( Mars)</t>
  </si>
  <si>
    <t>NIP. 19750121 200212 2 004</t>
  </si>
  <si>
    <t>Ket:</t>
  </si>
  <si>
    <t>BKKDPDP</t>
  </si>
  <si>
    <t xml:space="preserve">BKKDPDP : Bantuan Keuangan Khusus dari Pemerintah daerah Provinsi </t>
  </si>
  <si>
    <t xml:space="preserve"> PTPP : Pendapatan Transfer Pemerintah Pusat</t>
  </si>
  <si>
    <t>PTPP,DAK</t>
  </si>
  <si>
    <t>PAD</t>
  </si>
  <si>
    <t>PTPP,Dak Non Fisik</t>
  </si>
  <si>
    <t>DAK Non Fisik</t>
  </si>
  <si>
    <t>Pengendalian dan Pengawasan serta Tindak Lanjut Pengawasan Sertifikat Produksi Pangan Industri Rumah Tangga danNomor P-IRT sebagai IzinProduksi, untuk Produk Makanan Minuman Tertentu yang dapat Diproduksi oleh Industri Rumah Tangga</t>
  </si>
  <si>
    <t>TOTAL PROGRAM  :5</t>
  </si>
  <si>
    <t>Koordinasi dan Penyusunan Dokumen Perubahan RKA-SKPD</t>
  </si>
  <si>
    <t>Pembangunan Rumah Sakit beserta Sarana dan Prasarana Pendukungnya</t>
  </si>
  <si>
    <t>Pengadaan Prasarana danPendukung Fasilitas Pelayanan Kesehatan</t>
  </si>
  <si>
    <t>Pengadaan Alat Kesehatan/Alat Penunjang Medik Fasilitas Pelayanan Kesehatan</t>
  </si>
  <si>
    <t>PROGRAM PEMENUHAN UPAYA KESEHATAN PERORANGAN DAN UPAYA KESEHATAN MASYARAKAT</t>
  </si>
  <si>
    <t>VOLUME</t>
  </si>
  <si>
    <t>NAMA PELAKSANA/DIREKTUR/NO &amp; TGL KONTRAK</t>
  </si>
  <si>
    <t>1 Tahun</t>
  </si>
  <si>
    <t>1.02.01</t>
  </si>
  <si>
    <t>1.02.01.2.01</t>
  </si>
  <si>
    <t>1.02.01.2.01.01</t>
  </si>
  <si>
    <t>1.02.01.2.01.02</t>
  </si>
  <si>
    <t>1.02.01.2.01.03</t>
  </si>
  <si>
    <t>1.02.01.2.01.04</t>
  </si>
  <si>
    <t>1.02.01.2.01.05</t>
  </si>
  <si>
    <t>1.02.01.2.01.06</t>
  </si>
  <si>
    <t>1.02.01.2.01.07</t>
  </si>
  <si>
    <t>1.02.01.2.02.01</t>
  </si>
  <si>
    <t>1.02.01.2.02</t>
  </si>
  <si>
    <t>1.02.01.2.02.03</t>
  </si>
  <si>
    <t>1.02.01.2.02.04</t>
  </si>
  <si>
    <t>1.02.01.2.02.05</t>
  </si>
  <si>
    <t>1.02.01.2.02.07</t>
  </si>
  <si>
    <t>1.02.01.2.05.09</t>
  </si>
  <si>
    <t>1.02.01.2.05.11</t>
  </si>
  <si>
    <t>1.02.01.2.05</t>
  </si>
  <si>
    <t>1.02.01.2.06</t>
  </si>
  <si>
    <t>1.02.01.2.06.01</t>
  </si>
  <si>
    <t>1.02.01.2.06.04</t>
  </si>
  <si>
    <t>1.02.01.2.06.05</t>
  </si>
  <si>
    <t>1.02.01.2.06.06</t>
  </si>
  <si>
    <t>1.02.01.2.06.07</t>
  </si>
  <si>
    <t>1.02.01.2.06.08</t>
  </si>
  <si>
    <t>1.02.01.2.06.09</t>
  </si>
  <si>
    <t>1.02.01.2.07</t>
  </si>
  <si>
    <t>1.02.01.2.07.06</t>
  </si>
  <si>
    <t>1.02.01.2.08</t>
  </si>
  <si>
    <t>1.02.01.2.08.01</t>
  </si>
  <si>
    <t>1.02.01.2.08.02</t>
  </si>
  <si>
    <t>1.02.01.2.08.04</t>
  </si>
  <si>
    <t>1.02.01.2.09</t>
  </si>
  <si>
    <t>1.02.01.2.09.01</t>
  </si>
  <si>
    <t>1.02.01.2.09.02</t>
  </si>
  <si>
    <t>1.02.01.2.09.06</t>
  </si>
  <si>
    <t>1.02.01.2.09.09</t>
  </si>
  <si>
    <t>1.02.02</t>
  </si>
  <si>
    <t>1.02.02.2.01.01</t>
  </si>
  <si>
    <t>1.02.02.2.01.13</t>
  </si>
  <si>
    <t>1.02.02.2.01.14</t>
  </si>
  <si>
    <t>1.02.02.2.01.16</t>
  </si>
  <si>
    <t>1.02.02.2.01.17</t>
  </si>
  <si>
    <t>1.02.02.2.02</t>
  </si>
  <si>
    <t>1.02.02.2.02.01</t>
  </si>
  <si>
    <t>1.02.02.2.02.02</t>
  </si>
  <si>
    <t>1.02.02.2.02.03</t>
  </si>
  <si>
    <t>1.02.02.2.02.04</t>
  </si>
  <si>
    <t>1.02.02.2.02.05</t>
  </si>
  <si>
    <t>1.02.02.2.02.07</t>
  </si>
  <si>
    <t>1.02.02.2.02.09</t>
  </si>
  <si>
    <t>1.02.02.2.02.15</t>
  </si>
  <si>
    <t>1.02.02.2.02.16</t>
  </si>
  <si>
    <t>1.02.02.2.02.17</t>
  </si>
  <si>
    <t>1.02.02.2.02.18</t>
  </si>
  <si>
    <t>1.02.02.2.02.23</t>
  </si>
  <si>
    <t>1.02.02.2.02.25</t>
  </si>
  <si>
    <t>1.02.02.2.02.26</t>
  </si>
  <si>
    <t>1.02.02.2.02.28</t>
  </si>
  <si>
    <t>1.02.02.2.02.29</t>
  </si>
  <si>
    <t>1.02.02.2.02.32</t>
  </si>
  <si>
    <t>1.02.02.2.02.33</t>
  </si>
  <si>
    <t>1.02.02.2.02.34</t>
  </si>
  <si>
    <t>1.02.02.2.02.35</t>
  </si>
  <si>
    <t>1.02.02.2.02.37</t>
  </si>
  <si>
    <t>1.02.02.2.03</t>
  </si>
  <si>
    <t>1.02.02.2.03.01</t>
  </si>
  <si>
    <t>1.02.03</t>
  </si>
  <si>
    <t>1.02.03.2.01</t>
  </si>
  <si>
    <t>1.02.03.2.01.02</t>
  </si>
  <si>
    <t>1.02.03.2.02</t>
  </si>
  <si>
    <t>1.02.03.2.02.02</t>
  </si>
  <si>
    <t>1.02.04</t>
  </si>
  <si>
    <t>1.02.04.2.01</t>
  </si>
  <si>
    <t>1.02.04.2.03</t>
  </si>
  <si>
    <t>1.02.04.2.03.01</t>
  </si>
  <si>
    <t>1.02.04.2.06</t>
  </si>
  <si>
    <t>1.02.05</t>
  </si>
  <si>
    <t>1.02.05.2.01</t>
  </si>
  <si>
    <t>1.02.05.2.01.01</t>
  </si>
  <si>
    <t>1.02.05.2.03</t>
  </si>
  <si>
    <t>1.02.05.2.03.01</t>
  </si>
  <si>
    <t>1.02.01.2.05.03</t>
  </si>
  <si>
    <t>1.02.01.2.05.05</t>
  </si>
  <si>
    <t>Monitoring, Evaluasi, dan Penilaian Kinerja Pengawai</t>
  </si>
  <si>
    <t xml:space="preserve">Pendataan dan Pengolahan Administrasi Kepegawaian </t>
  </si>
  <si>
    <t>Rehabilitasi dan Pemeliharaan Puskesmas</t>
  </si>
  <si>
    <t>1.02.02.2.01.09</t>
  </si>
  <si>
    <t>1.02.02.2.02.08</t>
  </si>
  <si>
    <t>Pengelolaan Pelayanan Kesehatan Penderita Hipertensi</t>
  </si>
  <si>
    <t>1.02.02.2.02.10</t>
  </si>
  <si>
    <t>Pengelolaan Pelayanan Kesehatan Orang dengan Gangguan Jiwa Berat</t>
  </si>
  <si>
    <t>1.02.02.2.02.11</t>
  </si>
  <si>
    <t>Pengelolaan Pelayanan Kesehatan Orang Terduga Tuberkulosis</t>
  </si>
  <si>
    <t>Pengelolaan Pelayanan Kesehatan Orang dengan Resiko Terinfeksi HIV</t>
  </si>
  <si>
    <t>1.02.02.2.02.12</t>
  </si>
  <si>
    <t>1.02.02.2.02.14</t>
  </si>
  <si>
    <t>Pengelolaan Pelayanan Kesehatan bagi Penduduk Trdampak Krisis Kesehatan Akibat Bencana dan/atau Berpotensi Bencana</t>
  </si>
  <si>
    <t>1.02.04.2.01.01</t>
  </si>
  <si>
    <t>1.02.04.2.06.02</t>
  </si>
  <si>
    <t>Penyediaan dan Pengelolaan Data Tindak Lanjut Pengawasan Perizinan Industri Rumah Tangga</t>
  </si>
  <si>
    <t>Pembina Tk.I / IV.b</t>
  </si>
  <si>
    <t>Jumardin, SKM</t>
  </si>
  <si>
    <t>Sitti Aisyah, SKM,M.Kes</t>
  </si>
  <si>
    <t>TRIWULAN I ( FEBRUARI )TAHUN ANGGARAN 2022</t>
  </si>
  <si>
    <t>Parepare,        Februari  2022</t>
  </si>
  <si>
    <t>Bimbingan Teknis dan Supervisi Pengembangan danPelaksanaan Upaya Kesehatan Bersumber Daya Masyarakat(UKBM)</t>
  </si>
  <si>
    <t>Penyediaan Fasilitas Pelayanan Kesehatan untuk UKM dan UKP Kewenangan Daerah Kabupaten/Kota</t>
  </si>
  <si>
    <t>Penyediaan Layanan Kesehatan untuk UKM dan UKP Rujukan Tingkat Daerah Kabupaten/Kota</t>
  </si>
  <si>
    <t xml:space="preserve">KODE/URUSAN PEMERINTAHAN </t>
  </si>
  <si>
    <t>: 1.02. - KESEHATAN</t>
  </si>
  <si>
    <t xml:space="preserve">KODE/ORGANISASI                      </t>
  </si>
  <si>
    <t>: 1.02.01. - DINAS KESEHATAN</t>
  </si>
  <si>
    <t xml:space="preserve">NO.DPA SKPD                               </t>
  </si>
  <si>
    <t xml:space="preserve">NAMA KEPALA SKPD                   </t>
  </si>
  <si>
    <t xml:space="preserve">: Rahmawaty SKM, M.Kes (Mars) </t>
  </si>
  <si>
    <t>: 1.02.1.02.01</t>
  </si>
  <si>
    <t>TOTAL KEGIATAN  :71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</si>
</sst>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Rp&quot;\ #,##0.00_);[Red]\(&quot;Rp&quot;\ #,##0.00\)"/>
    <numFmt numFmtId="168" formatCode="_ * #,##0_ ;_ * \-#,##0_ ;_ * &quot;-&quot;_ ;_ @_ "/>
    <numFmt numFmtId="169" formatCode="_([$Rp-421]* #,##0_);_([$Rp-421]* \(#,##0\);_([$Rp-421]* &quot;-&quot;??_);_(@_)"/>
    <numFmt numFmtId="170" formatCode="_ &quot;Rp&quot;\ * #,##0_ ;_ &quot;Rp&quot;\ * \-#,##0_ ;_ &quot;Rp&quot;\ * &quot;-&quot;_ ;_ @_ "/>
    <numFmt numFmtId="171" formatCode="_ * #,##0.00_ ;_ * \-#,##0.00_ ;_ * &quot;-&quot;??_ ;_ @_ "/>
    <numFmt numFmtId="172" formatCode="_(&quot;Rp&quot;\ * #,##0_);_(&quot;Rp&quot;\ * \(#,##0\);_(&quot;Rp&quot;\ * &quot;-&quot;_);_(@_)"/>
    <numFmt numFmtId="173" formatCode="_(&quot;Rp&quot;* #,##0_);_(&quot;Rp&quot;* \(#,##0\);_(&quot;Rp&quot;* &quot;-&quot;_);_(@_)"/>
    <numFmt numFmtId="174" formatCode="_(&quot;Rp&quot;\ * #,##0.00_);_(&quot;Rp&quot;\ * \(#,##0.00\);_(&quot;Rp&quot;\ * &quot;-&quot;??_);_(@_)"/>
    <numFmt numFmtId="175" formatCode="_([$€-2]* #,##0.00_);_([$€-2]* \(#,##0.00\);_([$€-2]* &quot;-&quot;??_)"/>
    <numFmt numFmtId="176" formatCode="0.00000%"/>
    <numFmt numFmtId="177" formatCode="_([$Rp-421]* #,##0_);_([$Rp-421]* \(#,##0\);_([$Rp-421]* &quot;-&quot;_);_(@_)"/>
    <numFmt numFmtId="178" formatCode="_(* #,##0_);_(* \(#,##0\);_(* &quot;-&quot;??_);_(@_)"/>
    <numFmt numFmtId="179" formatCode="_-* #,##0_-;\-* #,##0_-;_-* &quot;-&quot;??_-;_-@_-"/>
  </numFmts>
  <fonts count="44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2"/>
      <name val="Staid Gothic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sz val="12"/>
      <color theme="1"/>
      <name val="Cambria"/>
      <family val="2"/>
      <charset val="1"/>
    </font>
    <font>
      <sz val="11"/>
      <color rgb="FF000000"/>
      <name val="Calibri"/>
      <family val="2"/>
      <charset val="204"/>
    </font>
    <font>
      <sz val="12"/>
      <color theme="1"/>
      <name val="Arial"/>
      <family val="2"/>
      <charset val="1"/>
    </font>
    <font>
      <sz val="10"/>
      <color indexed="8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indexed="8"/>
      <name val="Times New Roman"/>
      <family val="1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Times New Roman"/>
      <family val="1"/>
    </font>
    <font>
      <sz val="18"/>
      <name val="Times New Roman"/>
      <family val="1"/>
    </font>
    <font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b/>
      <u/>
      <sz val="18"/>
      <color theme="1"/>
      <name val="Calibri"/>
      <family val="2"/>
      <scheme val="minor"/>
    </font>
    <font>
      <b/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8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auto="1"/>
      </right>
      <top/>
      <bottom/>
      <diagonal/>
    </border>
    <border>
      <left style="double">
        <color indexed="64"/>
      </left>
      <right/>
      <top/>
      <bottom/>
      <diagonal/>
    </border>
  </borders>
  <cellStyleXfs count="409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176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177" fontId="11" fillId="0" borderId="0"/>
    <xf numFmtId="178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6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0">
    <xf numFmtId="0" fontId="0" fillId="0" borderId="0" xfId="0"/>
    <xf numFmtId="0" fontId="5" fillId="0" borderId="0" xfId="2" applyFont="1"/>
    <xf numFmtId="0" fontId="7" fillId="0" borderId="0" xfId="2" applyFont="1"/>
    <xf numFmtId="164" fontId="5" fillId="0" borderId="0" xfId="2" applyNumberFormat="1" applyFont="1"/>
    <xf numFmtId="0" fontId="6" fillId="0" borderId="0" xfId="2" applyFont="1"/>
    <xf numFmtId="0" fontId="8" fillId="0" borderId="0" xfId="2" applyFont="1" applyFill="1" applyBorder="1"/>
    <xf numFmtId="164" fontId="8" fillId="0" borderId="0" xfId="1" applyFont="1" applyFill="1"/>
    <xf numFmtId="0" fontId="8" fillId="0" borderId="0" xfId="2" applyFont="1"/>
    <xf numFmtId="0" fontId="5" fillId="0" borderId="0" xfId="3" applyFont="1"/>
    <xf numFmtId="4" fontId="8" fillId="0" borderId="0" xfId="2" applyNumberFormat="1" applyFont="1"/>
    <xf numFmtId="0" fontId="8" fillId="0" borderId="0" xfId="2" applyFont="1" applyFill="1" applyAlignment="1">
      <alignment horizontal="center"/>
    </xf>
    <xf numFmtId="164" fontId="9" fillId="0" borderId="0" xfId="2" applyNumberFormat="1" applyFont="1"/>
    <xf numFmtId="0" fontId="8" fillId="0" borderId="0" xfId="2" applyFont="1" applyFill="1"/>
    <xf numFmtId="0" fontId="17" fillId="0" borderId="0" xfId="2" applyFont="1" applyFill="1"/>
    <xf numFmtId="0" fontId="17" fillId="0" borderId="0" xfId="2" applyFont="1" applyFill="1" applyBorder="1"/>
    <xf numFmtId="164" fontId="17" fillId="0" borderId="0" xfId="1" applyFont="1" applyFill="1"/>
    <xf numFmtId="0" fontId="18" fillId="0" borderId="0" xfId="2" applyFont="1"/>
    <xf numFmtId="0" fontId="7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3" applyFont="1" applyFill="1" applyAlignme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0" fontId="9" fillId="0" borderId="25" xfId="2" applyFont="1" applyBorder="1" applyAlignment="1">
      <alignment horizontal="left" vertical="center" wrapText="1"/>
    </xf>
    <xf numFmtId="0" fontId="7" fillId="0" borderId="43" xfId="2" applyFont="1" applyBorder="1" applyAlignment="1">
      <alignment vertical="center"/>
    </xf>
    <xf numFmtId="0" fontId="19" fillId="0" borderId="0" xfId="2" applyFont="1"/>
    <xf numFmtId="0" fontId="3" fillId="0" borderId="0" xfId="2" applyFont="1"/>
    <xf numFmtId="0" fontId="21" fillId="0" borderId="0" xfId="2" applyFont="1"/>
    <xf numFmtId="0" fontId="20" fillId="0" borderId="0" xfId="3" applyFont="1"/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3" applyFont="1" applyFill="1" applyAlignment="1"/>
    <xf numFmtId="0" fontId="22" fillId="0" borderId="0" xfId="2" applyFont="1" applyFill="1" applyBorder="1"/>
    <xf numFmtId="164" fontId="22" fillId="0" borderId="0" xfId="1" applyFont="1" applyFill="1"/>
    <xf numFmtId="0" fontId="22" fillId="0" borderId="0" xfId="2" applyFont="1"/>
    <xf numFmtId="0" fontId="23" fillId="0" borderId="0" xfId="2" applyFont="1"/>
    <xf numFmtId="164" fontId="23" fillId="0" borderId="0" xfId="2" applyNumberFormat="1" applyFont="1"/>
    <xf numFmtId="0" fontId="24" fillId="0" borderId="0" xfId="4" applyFont="1" applyFill="1" applyAlignment="1"/>
    <xf numFmtId="0" fontId="22" fillId="0" borderId="0" xfId="2" applyFont="1" applyFill="1"/>
    <xf numFmtId="0" fontId="23" fillId="0" borderId="0" xfId="2" quotePrefix="1" applyFont="1" applyFill="1" applyAlignment="1">
      <alignment horizontal="center"/>
    </xf>
    <xf numFmtId="0" fontId="23" fillId="0" borderId="1" xfId="2" applyFont="1" applyFill="1" applyBorder="1"/>
    <xf numFmtId="0" fontId="23" fillId="0" borderId="0" xfId="2" applyFont="1" applyFill="1" applyBorder="1"/>
    <xf numFmtId="164" fontId="23" fillId="0" borderId="0" xfId="1" applyFont="1" applyFill="1"/>
    <xf numFmtId="0" fontId="22" fillId="0" borderId="9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 wrapText="1"/>
    </xf>
    <xf numFmtId="0" fontId="22" fillId="0" borderId="19" xfId="3" applyFont="1" applyFill="1" applyBorder="1" applyAlignment="1">
      <alignment horizontal="center" vertical="center" wrapText="1"/>
    </xf>
    <xf numFmtId="0" fontId="22" fillId="0" borderId="20" xfId="3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37" fontId="22" fillId="0" borderId="20" xfId="1" applyNumberFormat="1" applyFont="1" applyFill="1" applyBorder="1" applyAlignment="1">
      <alignment horizontal="center" vertical="center"/>
    </xf>
    <xf numFmtId="0" fontId="22" fillId="0" borderId="20" xfId="3" applyFont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/>
    </xf>
    <xf numFmtId="37" fontId="22" fillId="0" borderId="21" xfId="3" applyNumberFormat="1" applyFont="1" applyBorder="1" applyAlignment="1">
      <alignment horizontal="center" vertical="center" wrapText="1"/>
    </xf>
    <xf numFmtId="0" fontId="22" fillId="0" borderId="22" xfId="3" applyFont="1" applyBorder="1" applyAlignment="1">
      <alignment horizontal="center" vertical="center"/>
    </xf>
    <xf numFmtId="0" fontId="25" fillId="5" borderId="8" xfId="0" quotePrefix="1" applyFont="1" applyFill="1" applyBorder="1" applyAlignment="1">
      <alignment horizontal="left" vertical="center" wrapText="1"/>
    </xf>
    <xf numFmtId="0" fontId="25" fillId="5" borderId="23" xfId="0" applyFont="1" applyFill="1" applyBorder="1" applyAlignment="1">
      <alignment vertical="center" wrapText="1"/>
    </xf>
    <xf numFmtId="0" fontId="26" fillId="5" borderId="9" xfId="0" applyFont="1" applyFill="1" applyBorder="1" applyAlignment="1">
      <alignment vertical="top" wrapText="1"/>
    </xf>
    <xf numFmtId="164" fontId="25" fillId="5" borderId="9" xfId="0" applyNumberFormat="1" applyFont="1" applyFill="1" applyBorder="1" applyAlignment="1">
      <alignment vertical="center" wrapText="1"/>
    </xf>
    <xf numFmtId="164" fontId="25" fillId="5" borderId="9" xfId="1" applyFont="1" applyFill="1" applyBorder="1" applyAlignment="1">
      <alignment vertical="center" wrapText="1"/>
    </xf>
    <xf numFmtId="166" fontId="25" fillId="5" borderId="9" xfId="2" applyNumberFormat="1" applyFont="1" applyFill="1" applyBorder="1" applyAlignment="1">
      <alignment vertical="center"/>
    </xf>
    <xf numFmtId="0" fontId="25" fillId="5" borderId="9" xfId="2" applyNumberFormat="1" applyFont="1" applyFill="1" applyBorder="1" applyAlignment="1">
      <alignment vertical="center"/>
    </xf>
    <xf numFmtId="164" fontId="25" fillId="5" borderId="9" xfId="2" applyNumberFormat="1" applyFont="1" applyFill="1" applyBorder="1" applyAlignment="1">
      <alignment vertical="center"/>
    </xf>
    <xf numFmtId="166" fontId="25" fillId="5" borderId="23" xfId="2" applyNumberFormat="1" applyFont="1" applyFill="1" applyBorder="1" applyAlignment="1">
      <alignment vertical="center"/>
    </xf>
    <xf numFmtId="164" fontId="25" fillId="5" borderId="23" xfId="2" applyNumberFormat="1" applyFont="1" applyFill="1" applyBorder="1" applyAlignment="1">
      <alignment vertical="center"/>
    </xf>
    <xf numFmtId="0" fontId="25" fillId="2" borderId="8" xfId="0" quotePrefix="1" applyFont="1" applyFill="1" applyBorder="1" applyAlignment="1">
      <alignment horizontal="left" vertical="center" wrapText="1"/>
    </xf>
    <xf numFmtId="0" fontId="25" fillId="2" borderId="23" xfId="0" applyFont="1" applyFill="1" applyBorder="1" applyAlignment="1">
      <alignment vertical="center" wrapText="1"/>
    </xf>
    <xf numFmtId="0" fontId="25" fillId="2" borderId="9" xfId="0" applyFont="1" applyFill="1" applyBorder="1" applyAlignment="1">
      <alignment vertical="center" wrapText="1"/>
    </xf>
    <xf numFmtId="164" fontId="25" fillId="2" borderId="9" xfId="1" applyFont="1" applyFill="1" applyBorder="1" applyAlignment="1">
      <alignment vertical="center" wrapText="1"/>
    </xf>
    <xf numFmtId="166" fontId="25" fillId="2" borderId="9" xfId="1" applyNumberFormat="1" applyFont="1" applyFill="1" applyBorder="1" applyAlignment="1">
      <alignment horizontal="left" vertical="center" wrapText="1"/>
    </xf>
    <xf numFmtId="166" fontId="25" fillId="2" borderId="9" xfId="2" applyNumberFormat="1" applyFont="1" applyFill="1" applyBorder="1" applyAlignment="1">
      <alignment horizontal="center" vertical="center" wrapText="1"/>
    </xf>
    <xf numFmtId="166" fontId="25" fillId="2" borderId="23" xfId="2" applyNumberFormat="1" applyFont="1" applyFill="1" applyBorder="1" applyAlignment="1">
      <alignment horizontal="center" vertical="center" wrapText="1"/>
    </xf>
    <xf numFmtId="164" fontId="25" fillId="2" borderId="23" xfId="2" applyNumberFormat="1" applyFont="1" applyFill="1" applyBorder="1" applyAlignment="1">
      <alignment horizontal="center" vertical="center" wrapText="1"/>
    </xf>
    <xf numFmtId="0" fontId="26" fillId="0" borderId="8" xfId="0" quotePrefix="1" applyFont="1" applyFill="1" applyBorder="1" applyAlignment="1">
      <alignment horizontal="left" vertical="center" wrapText="1"/>
    </xf>
    <xf numFmtId="0" fontId="27" fillId="0" borderId="23" xfId="0" applyFont="1" applyFill="1" applyBorder="1" applyAlignment="1">
      <alignment vertical="center" wrapText="1"/>
    </xf>
    <xf numFmtId="0" fontId="28" fillId="0" borderId="9" xfId="0" applyFont="1" applyFill="1" applyBorder="1" applyAlignment="1">
      <alignment vertical="center" wrapText="1"/>
    </xf>
    <xf numFmtId="0" fontId="27" fillId="0" borderId="9" xfId="0" applyFont="1" applyFill="1" applyBorder="1" applyAlignment="1">
      <alignment vertical="center" wrapText="1"/>
    </xf>
    <xf numFmtId="164" fontId="27" fillId="0" borderId="9" xfId="1" applyFont="1" applyFill="1" applyBorder="1" applyAlignment="1">
      <alignment horizontal="right" vertical="center" wrapText="1"/>
    </xf>
    <xf numFmtId="164" fontId="28" fillId="0" borderId="9" xfId="1" applyFont="1" applyFill="1" applyBorder="1" applyAlignment="1">
      <alignment vertical="center" wrapText="1"/>
    </xf>
    <xf numFmtId="164" fontId="27" fillId="0" borderId="9" xfId="1" applyFont="1" applyFill="1" applyBorder="1" applyAlignment="1">
      <alignment horizontal="center" vertical="center" wrapText="1"/>
    </xf>
    <xf numFmtId="166" fontId="27" fillId="0" borderId="9" xfId="2" applyNumberFormat="1" applyFont="1" applyBorder="1" applyAlignment="1">
      <alignment vertical="center"/>
    </xf>
    <xf numFmtId="166" fontId="27" fillId="0" borderId="9" xfId="2" applyNumberFormat="1" applyFont="1" applyBorder="1" applyAlignment="1">
      <alignment horizontal="center" vertical="center" wrapText="1"/>
    </xf>
    <xf numFmtId="166" fontId="27" fillId="0" borderId="23" xfId="2" applyNumberFormat="1" applyFont="1" applyBorder="1" applyAlignment="1">
      <alignment horizontal="center" vertical="center" wrapText="1"/>
    </xf>
    <xf numFmtId="164" fontId="27" fillId="0" borderId="23" xfId="2" applyNumberFormat="1" applyFont="1" applyBorder="1" applyAlignment="1">
      <alignment horizontal="center" vertical="center" wrapText="1"/>
    </xf>
    <xf numFmtId="0" fontId="27" fillId="0" borderId="9" xfId="3" applyFont="1" applyFill="1" applyBorder="1" applyAlignment="1">
      <alignment horizontal="left" vertical="center" wrapText="1"/>
    </xf>
    <xf numFmtId="0" fontId="27" fillId="0" borderId="9" xfId="3" applyFont="1" applyFill="1" applyBorder="1" applyAlignment="1">
      <alignment horizontal="center" vertical="center" wrapText="1"/>
    </xf>
    <xf numFmtId="164" fontId="27" fillId="0" borderId="9" xfId="2" applyNumberFormat="1" applyFont="1" applyBorder="1" applyAlignment="1">
      <alignment horizontal="center" vertical="center" wrapText="1"/>
    </xf>
    <xf numFmtId="0" fontId="27" fillId="0" borderId="37" xfId="0" quotePrefix="1" applyFont="1" applyFill="1" applyBorder="1" applyAlignment="1">
      <alignment vertical="center" wrapText="1"/>
    </xf>
    <xf numFmtId="0" fontId="27" fillId="0" borderId="38" xfId="0" applyFont="1" applyFill="1" applyBorder="1" applyAlignment="1">
      <alignment vertical="center" wrapText="1"/>
    </xf>
    <xf numFmtId="164" fontId="27" fillId="0" borderId="38" xfId="1" applyFont="1" applyFill="1" applyBorder="1" applyAlignment="1">
      <alignment vertical="center" wrapText="1"/>
    </xf>
    <xf numFmtId="164" fontId="27" fillId="0" borderId="38" xfId="1" applyFont="1" applyFill="1" applyBorder="1" applyAlignment="1">
      <alignment horizontal="center" vertical="center" wrapText="1"/>
    </xf>
    <xf numFmtId="0" fontId="27" fillId="0" borderId="38" xfId="2" applyFont="1" applyBorder="1" applyAlignment="1">
      <alignment vertical="center"/>
    </xf>
    <xf numFmtId="166" fontId="27" fillId="0" borderId="38" xfId="2" applyNumberFormat="1" applyFont="1" applyBorder="1" applyAlignment="1">
      <alignment vertical="center"/>
    </xf>
    <xf numFmtId="164" fontId="27" fillId="0" borderId="38" xfId="2" applyNumberFormat="1" applyFont="1" applyBorder="1" applyAlignment="1">
      <alignment vertical="center"/>
    </xf>
    <xf numFmtId="0" fontId="28" fillId="2" borderId="9" xfId="0" applyFont="1" applyFill="1" applyBorder="1" applyAlignment="1">
      <alignment vertical="center" wrapText="1"/>
    </xf>
    <xf numFmtId="164" fontId="28" fillId="2" borderId="9" xfId="1" applyFont="1" applyFill="1" applyBorder="1" applyAlignment="1">
      <alignment vertical="center" wrapText="1"/>
    </xf>
    <xf numFmtId="164" fontId="28" fillId="2" borderId="9" xfId="1" applyFont="1" applyFill="1" applyBorder="1" applyAlignment="1">
      <alignment horizontal="center" vertical="center" wrapText="1"/>
    </xf>
    <xf numFmtId="166" fontId="28" fillId="2" borderId="9" xfId="1" applyNumberFormat="1" applyFont="1" applyFill="1" applyBorder="1" applyAlignment="1">
      <alignment horizontal="left" vertical="center" wrapText="1"/>
    </xf>
    <xf numFmtId="166" fontId="28" fillId="2" borderId="9" xfId="2" applyNumberFormat="1" applyFont="1" applyFill="1" applyBorder="1" applyAlignment="1">
      <alignment horizontal="center" vertical="center" wrapText="1"/>
    </xf>
    <xf numFmtId="164" fontId="28" fillId="2" borderId="9" xfId="2" applyNumberFormat="1" applyFont="1" applyFill="1" applyBorder="1" applyAlignment="1">
      <alignment horizontal="center" vertical="center" wrapText="1"/>
    </xf>
    <xf numFmtId="164" fontId="27" fillId="0" borderId="9" xfId="1" applyFont="1" applyFill="1" applyBorder="1" applyAlignment="1">
      <alignment vertical="center" wrapText="1"/>
    </xf>
    <xf numFmtId="166" fontId="27" fillId="0" borderId="9" xfId="1" applyNumberFormat="1" applyFont="1" applyFill="1" applyBorder="1" applyAlignment="1">
      <alignment horizontal="left" vertical="center" wrapText="1"/>
    </xf>
    <xf numFmtId="164" fontId="27" fillId="0" borderId="9" xfId="2" applyNumberFormat="1" applyFont="1" applyBorder="1" applyAlignment="1">
      <alignment vertical="center"/>
    </xf>
    <xf numFmtId="0" fontId="27" fillId="0" borderId="37" xfId="0" applyFont="1" applyFill="1" applyBorder="1" applyAlignment="1">
      <alignment vertical="center" wrapText="1"/>
    </xf>
    <xf numFmtId="166" fontId="27" fillId="0" borderId="38" xfId="1" applyNumberFormat="1" applyFont="1" applyFill="1" applyBorder="1" applyAlignment="1">
      <alignment horizontal="left" vertical="center" wrapText="1"/>
    </xf>
    <xf numFmtId="166" fontId="27" fillId="0" borderId="38" xfId="2" applyNumberFormat="1" applyFont="1" applyBorder="1" applyAlignment="1">
      <alignment horizontal="center" vertical="center" wrapText="1"/>
    </xf>
    <xf numFmtId="164" fontId="27" fillId="0" borderId="38" xfId="2" applyNumberFormat="1" applyFont="1" applyBorder="1" applyAlignment="1">
      <alignment horizontal="center" vertical="center" wrapText="1"/>
    </xf>
    <xf numFmtId="0" fontId="26" fillId="0" borderId="0" xfId="2" applyFont="1" applyAlignment="1">
      <alignment vertical="center"/>
    </xf>
    <xf numFmtId="166" fontId="28" fillId="0" borderId="9" xfId="2" applyNumberFormat="1" applyFont="1" applyBorder="1" applyAlignment="1">
      <alignment vertical="center"/>
    </xf>
    <xf numFmtId="0" fontId="29" fillId="0" borderId="37" xfId="0" quotePrefix="1" applyFont="1" applyFill="1" applyBorder="1" applyAlignment="1">
      <alignment vertical="center" wrapText="1"/>
    </xf>
    <xf numFmtId="0" fontId="29" fillId="0" borderId="38" xfId="0" applyFont="1" applyFill="1" applyBorder="1" applyAlignment="1">
      <alignment vertical="center" wrapText="1"/>
    </xf>
    <xf numFmtId="164" fontId="27" fillId="0" borderId="38" xfId="1" quotePrefix="1" applyFont="1" applyFill="1" applyBorder="1" applyAlignment="1">
      <alignment vertical="center" wrapText="1"/>
    </xf>
    <xf numFmtId="0" fontId="27" fillId="0" borderId="9" xfId="2" applyFont="1" applyBorder="1" applyAlignment="1">
      <alignment vertical="center"/>
    </xf>
    <xf numFmtId="166" fontId="27" fillId="0" borderId="9" xfId="0" applyNumberFormat="1" applyFont="1" applyBorder="1" applyAlignment="1">
      <alignment horizontal="center" vertical="center" wrapText="1"/>
    </xf>
    <xf numFmtId="164" fontId="27" fillId="0" borderId="9" xfId="0" applyNumberFormat="1" applyFont="1" applyBorder="1" applyAlignment="1">
      <alignment horizontal="center" vertical="center" wrapText="1"/>
    </xf>
    <xf numFmtId="0" fontId="27" fillId="0" borderId="23" xfId="2" applyFont="1" applyBorder="1" applyAlignment="1">
      <alignment vertical="center"/>
    </xf>
    <xf numFmtId="166" fontId="27" fillId="0" borderId="23" xfId="0" applyNumberFormat="1" applyFont="1" applyBorder="1" applyAlignment="1">
      <alignment horizontal="center" vertical="center" wrapText="1"/>
    </xf>
    <xf numFmtId="164" fontId="27" fillId="0" borderId="23" xfId="0" applyNumberFormat="1" applyFont="1" applyBorder="1" applyAlignment="1">
      <alignment horizontal="center" vertical="center" wrapText="1"/>
    </xf>
    <xf numFmtId="0" fontId="25" fillId="0" borderId="37" xfId="0" quotePrefix="1" applyFont="1" applyFill="1" applyBorder="1" applyAlignment="1">
      <alignment horizontal="left" vertical="center" wrapText="1"/>
    </xf>
    <xf numFmtId="0" fontId="27" fillId="0" borderId="40" xfId="2" applyFont="1" applyBorder="1" applyAlignment="1">
      <alignment vertical="center"/>
    </xf>
    <xf numFmtId="0" fontId="27" fillId="0" borderId="40" xfId="0" applyFont="1" applyFill="1" applyBorder="1" applyAlignment="1">
      <alignment vertical="center" wrapText="1"/>
    </xf>
    <xf numFmtId="166" fontId="27" fillId="0" borderId="38" xfId="0" applyNumberFormat="1" applyFont="1" applyBorder="1" applyAlignment="1">
      <alignment horizontal="center" vertical="center" wrapText="1"/>
    </xf>
    <xf numFmtId="166" fontId="27" fillId="0" borderId="40" xfId="0" applyNumberFormat="1" applyFont="1" applyBorder="1" applyAlignment="1">
      <alignment horizontal="center" vertical="center" wrapText="1"/>
    </xf>
    <xf numFmtId="164" fontId="27" fillId="0" borderId="40" xfId="0" applyNumberFormat="1" applyFont="1" applyBorder="1" applyAlignment="1">
      <alignment horizontal="center" vertical="center" wrapText="1"/>
    </xf>
    <xf numFmtId="0" fontId="28" fillId="2" borderId="23" xfId="0" applyFont="1" applyFill="1" applyBorder="1" applyAlignment="1">
      <alignment vertical="center" wrapText="1"/>
    </xf>
    <xf numFmtId="166" fontId="28" fillId="2" borderId="23" xfId="2" applyNumberFormat="1" applyFont="1" applyFill="1" applyBorder="1" applyAlignment="1">
      <alignment horizontal="center" vertical="center" wrapText="1"/>
    </xf>
    <xf numFmtId="164" fontId="28" fillId="2" borderId="23" xfId="2" applyNumberFormat="1" applyFont="1" applyFill="1" applyBorder="1" applyAlignment="1">
      <alignment horizontal="center" vertical="center" wrapText="1"/>
    </xf>
    <xf numFmtId="166" fontId="27" fillId="0" borderId="40" xfId="2" applyNumberFormat="1" applyFont="1" applyBorder="1" applyAlignment="1">
      <alignment horizontal="center" vertical="center" wrapText="1"/>
    </xf>
    <xf numFmtId="164" fontId="27" fillId="0" borderId="40" xfId="2" applyNumberFormat="1" applyFont="1" applyBorder="1" applyAlignment="1">
      <alignment horizontal="center" vertical="center" wrapText="1"/>
    </xf>
    <xf numFmtId="0" fontId="27" fillId="2" borderId="9" xfId="0" applyFont="1" applyFill="1" applyBorder="1" applyAlignment="1">
      <alignment vertical="center" wrapText="1"/>
    </xf>
    <xf numFmtId="164" fontId="27" fillId="2" borderId="9" xfId="1" applyFont="1" applyFill="1" applyBorder="1" applyAlignment="1">
      <alignment vertical="center" wrapText="1"/>
    </xf>
    <xf numFmtId="164" fontId="28" fillId="2" borderId="9" xfId="1" quotePrefix="1" applyFont="1" applyFill="1" applyBorder="1" applyAlignment="1">
      <alignment vertical="center" wrapText="1"/>
    </xf>
    <xf numFmtId="0" fontId="27" fillId="0" borderId="41" xfId="2" applyFont="1" applyBorder="1" applyAlignment="1">
      <alignment vertical="center"/>
    </xf>
    <xf numFmtId="164" fontId="27" fillId="0" borderId="38" xfId="0" applyNumberFormat="1" applyFont="1" applyBorder="1" applyAlignment="1">
      <alignment horizontal="center" vertical="center" wrapText="1"/>
    </xf>
    <xf numFmtId="0" fontId="25" fillId="0" borderId="16" xfId="0" quotePrefix="1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vertical="center" wrapText="1"/>
    </xf>
    <xf numFmtId="0" fontId="27" fillId="0" borderId="17" xfId="0" applyFont="1" applyFill="1" applyBorder="1" applyAlignment="1">
      <alignment vertical="center" wrapText="1"/>
    </xf>
    <xf numFmtId="164" fontId="27" fillId="0" borderId="17" xfId="1" applyFont="1" applyFill="1" applyBorder="1" applyAlignment="1">
      <alignment vertical="center" wrapText="1"/>
    </xf>
    <xf numFmtId="164" fontId="27" fillId="0" borderId="17" xfId="1" applyFont="1" applyFill="1" applyBorder="1" applyAlignment="1">
      <alignment horizontal="center" vertical="center" wrapText="1"/>
    </xf>
    <xf numFmtId="166" fontId="27" fillId="0" borderId="17" xfId="1" applyNumberFormat="1" applyFont="1" applyFill="1" applyBorder="1" applyAlignment="1">
      <alignment horizontal="left" vertical="center" wrapText="1"/>
    </xf>
    <xf numFmtId="166" fontId="27" fillId="0" borderId="17" xfId="2" applyNumberFormat="1" applyFont="1" applyBorder="1" applyAlignment="1">
      <alignment horizontal="center" vertical="center" wrapText="1"/>
    </xf>
    <xf numFmtId="166" fontId="27" fillId="0" borderId="11" xfId="2" applyNumberFormat="1" applyFont="1" applyBorder="1" applyAlignment="1">
      <alignment horizontal="center" vertical="center" wrapText="1"/>
    </xf>
    <xf numFmtId="164" fontId="27" fillId="0" borderId="11" xfId="2" applyNumberFormat="1" applyFont="1" applyBorder="1" applyAlignment="1">
      <alignment horizontal="center" vertical="center" wrapText="1"/>
    </xf>
    <xf numFmtId="0" fontId="28" fillId="5" borderId="8" xfId="0" quotePrefix="1" applyFont="1" applyFill="1" applyBorder="1" applyAlignment="1">
      <alignment vertical="center" wrapText="1"/>
    </xf>
    <xf numFmtId="0" fontId="28" fillId="5" borderId="23" xfId="0" applyFont="1" applyFill="1" applyBorder="1" applyAlignment="1">
      <alignment vertical="center" wrapText="1"/>
    </xf>
    <xf numFmtId="0" fontId="27" fillId="5" borderId="9" xfId="0" applyFont="1" applyFill="1" applyBorder="1" applyAlignment="1">
      <alignment vertical="center" wrapText="1"/>
    </xf>
    <xf numFmtId="164" fontId="28" fillId="5" borderId="9" xfId="1" applyFont="1" applyFill="1" applyBorder="1" applyAlignment="1">
      <alignment vertical="center" wrapText="1"/>
    </xf>
    <xf numFmtId="164" fontId="28" fillId="5" borderId="9" xfId="1" applyFont="1" applyFill="1" applyBorder="1" applyAlignment="1">
      <alignment horizontal="center" vertical="center" wrapText="1"/>
    </xf>
    <xf numFmtId="166" fontId="28" fillId="5" borderId="9" xfId="1" applyNumberFormat="1" applyFont="1" applyFill="1" applyBorder="1" applyAlignment="1">
      <alignment horizontal="left" vertical="center" wrapText="1"/>
    </xf>
    <xf numFmtId="166" fontId="28" fillId="5" borderId="9" xfId="2" applyNumberFormat="1" applyFont="1" applyFill="1" applyBorder="1" applyAlignment="1">
      <alignment horizontal="center" vertical="center" wrapText="1"/>
    </xf>
    <xf numFmtId="164" fontId="28" fillId="5" borderId="23" xfId="2" applyNumberFormat="1" applyFont="1" applyFill="1" applyBorder="1" applyAlignment="1">
      <alignment horizontal="center" vertical="center" wrapText="1"/>
    </xf>
    <xf numFmtId="0" fontId="28" fillId="2" borderId="8" xfId="0" quotePrefix="1" applyFont="1" applyFill="1" applyBorder="1" applyAlignment="1">
      <alignment vertical="center" wrapText="1"/>
    </xf>
    <xf numFmtId="0" fontId="27" fillId="0" borderId="8" xfId="0" quotePrefix="1" applyFont="1" applyFill="1" applyBorder="1" applyAlignment="1">
      <alignment vertical="center" wrapText="1"/>
    </xf>
    <xf numFmtId="0" fontId="26" fillId="0" borderId="23" xfId="0" applyFont="1" applyFill="1" applyBorder="1" applyAlignment="1">
      <alignment vertical="center" wrapText="1"/>
    </xf>
    <xf numFmtId="164" fontId="27" fillId="0" borderId="9" xfId="1" applyFont="1" applyFill="1" applyBorder="1" applyAlignment="1">
      <alignment horizontal="center" vertical="center"/>
    </xf>
    <xf numFmtId="0" fontId="30" fillId="0" borderId="38" xfId="0" applyFont="1" applyFill="1" applyBorder="1" applyAlignment="1">
      <alignment vertical="center" wrapText="1"/>
    </xf>
    <xf numFmtId="0" fontId="31" fillId="0" borderId="40" xfId="0" applyFont="1" applyFill="1" applyBorder="1" applyAlignment="1">
      <alignment vertical="center" wrapText="1"/>
    </xf>
    <xf numFmtId="0" fontId="31" fillId="0" borderId="38" xfId="0" applyFont="1" applyFill="1" applyBorder="1" applyAlignment="1">
      <alignment vertical="center" wrapText="1"/>
    </xf>
    <xf numFmtId="164" fontId="31" fillId="0" borderId="38" xfId="1" applyFont="1" applyFill="1" applyBorder="1" applyAlignment="1">
      <alignment vertical="center" wrapText="1"/>
    </xf>
    <xf numFmtId="164" fontId="31" fillId="0" borderId="38" xfId="1" applyFont="1" applyFill="1" applyBorder="1" applyAlignment="1">
      <alignment horizontal="center" vertical="center" wrapText="1"/>
    </xf>
    <xf numFmtId="166" fontId="31" fillId="0" borderId="38" xfId="1" applyNumberFormat="1" applyFont="1" applyFill="1" applyBorder="1" applyAlignment="1">
      <alignment horizontal="left" vertical="center" wrapText="1"/>
    </xf>
    <xf numFmtId="166" fontId="31" fillId="0" borderId="38" xfId="2" applyNumberFormat="1" applyFont="1" applyBorder="1" applyAlignment="1">
      <alignment horizontal="center" vertical="center" wrapText="1"/>
    </xf>
    <xf numFmtId="0" fontId="23" fillId="0" borderId="0" xfId="2" applyFont="1" applyAlignment="1">
      <alignment vertical="center"/>
    </xf>
    <xf numFmtId="166" fontId="31" fillId="0" borderId="40" xfId="2" applyNumberFormat="1" applyFont="1" applyBorder="1" applyAlignment="1">
      <alignment horizontal="center" vertical="center" wrapText="1"/>
    </xf>
    <xf numFmtId="164" fontId="31" fillId="0" borderId="40" xfId="2" applyNumberFormat="1" applyFont="1" applyBorder="1" applyAlignment="1">
      <alignment horizontal="center" vertical="center" wrapText="1"/>
    </xf>
    <xf numFmtId="0" fontId="32" fillId="2" borderId="23" xfId="0" applyFont="1" applyFill="1" applyBorder="1" applyAlignment="1">
      <alignment vertical="center" wrapText="1"/>
    </xf>
    <xf numFmtId="0" fontId="31" fillId="2" borderId="9" xfId="0" applyFont="1" applyFill="1" applyBorder="1" applyAlignment="1">
      <alignment vertical="center" wrapText="1"/>
    </xf>
    <xf numFmtId="164" fontId="32" fillId="2" borderId="9" xfId="1" applyFont="1" applyFill="1" applyBorder="1" applyAlignment="1">
      <alignment vertical="center" wrapText="1"/>
    </xf>
    <xf numFmtId="164" fontId="32" fillId="2" borderId="9" xfId="1" applyFont="1" applyFill="1" applyBorder="1" applyAlignment="1">
      <alignment horizontal="center" vertical="center" wrapText="1"/>
    </xf>
    <xf numFmtId="166" fontId="32" fillId="2" borderId="9" xfId="1" applyNumberFormat="1" applyFont="1" applyFill="1" applyBorder="1" applyAlignment="1">
      <alignment horizontal="left" vertical="center" wrapText="1"/>
    </xf>
    <xf numFmtId="166" fontId="32" fillId="2" borderId="9" xfId="2" applyNumberFormat="1" applyFont="1" applyFill="1" applyBorder="1" applyAlignment="1">
      <alignment horizontal="center" vertical="center" wrapText="1"/>
    </xf>
    <xf numFmtId="166" fontId="32" fillId="2" borderId="23" xfId="2" applyNumberFormat="1" applyFont="1" applyFill="1" applyBorder="1" applyAlignment="1">
      <alignment horizontal="center" vertical="center" wrapText="1"/>
    </xf>
    <xf numFmtId="164" fontId="32" fillId="2" borderId="23" xfId="2" applyNumberFormat="1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vertical="center" wrapText="1"/>
    </xf>
    <xf numFmtId="0" fontId="31" fillId="0" borderId="9" xfId="0" applyFont="1" applyFill="1" applyBorder="1" applyAlignment="1">
      <alignment vertical="center" wrapText="1"/>
    </xf>
    <xf numFmtId="164" fontId="31" fillId="0" borderId="9" xfId="1" applyFont="1" applyFill="1" applyBorder="1" applyAlignment="1">
      <alignment vertical="center" wrapText="1"/>
    </xf>
    <xf numFmtId="166" fontId="31" fillId="0" borderId="9" xfId="1" applyNumberFormat="1" applyFont="1" applyFill="1" applyBorder="1" applyAlignment="1">
      <alignment horizontal="left" vertical="center" wrapText="1"/>
    </xf>
    <xf numFmtId="166" fontId="31" fillId="0" borderId="9" xfId="2" applyNumberFormat="1" applyFont="1" applyBorder="1" applyAlignment="1">
      <alignment horizontal="center" vertical="center" wrapText="1"/>
    </xf>
    <xf numFmtId="166" fontId="31" fillId="0" borderId="23" xfId="2" applyNumberFormat="1" applyFont="1" applyBorder="1" applyAlignment="1">
      <alignment horizontal="center" vertical="center" wrapText="1"/>
    </xf>
    <xf numFmtId="164" fontId="31" fillId="0" borderId="23" xfId="2" applyNumberFormat="1" applyFont="1" applyBorder="1" applyAlignment="1">
      <alignment horizontal="center" vertical="center" wrapText="1"/>
    </xf>
    <xf numFmtId="164" fontId="31" fillId="0" borderId="9" xfId="1" applyFont="1" applyFill="1" applyBorder="1" applyAlignment="1">
      <alignment horizontal="center" vertical="center" wrapText="1"/>
    </xf>
    <xf numFmtId="164" fontId="31" fillId="0" borderId="9" xfId="1" applyFont="1" applyFill="1" applyBorder="1" applyAlignment="1">
      <alignment horizontal="center" vertical="center"/>
    </xf>
    <xf numFmtId="0" fontId="30" fillId="0" borderId="37" xfId="0" applyFont="1" applyFill="1" applyBorder="1" applyAlignment="1">
      <alignment vertical="center" wrapText="1"/>
    </xf>
    <xf numFmtId="0" fontId="31" fillId="0" borderId="41" xfId="2" applyFont="1" applyBorder="1" applyAlignment="1">
      <alignment vertical="center"/>
    </xf>
    <xf numFmtId="0" fontId="31" fillId="0" borderId="41" xfId="0" applyFont="1" applyFill="1" applyBorder="1" applyAlignment="1">
      <alignment vertical="center" wrapText="1"/>
    </xf>
    <xf numFmtId="164" fontId="31" fillId="0" borderId="39" xfId="2" applyNumberFormat="1" applyFont="1" applyBorder="1" applyAlignment="1">
      <alignment horizontal="center" vertical="center" wrapText="1"/>
    </xf>
    <xf numFmtId="0" fontId="32" fillId="2" borderId="9" xfId="0" applyFont="1" applyFill="1" applyBorder="1" applyAlignment="1">
      <alignment vertical="center" wrapText="1"/>
    </xf>
    <xf numFmtId="0" fontId="32" fillId="5" borderId="23" xfId="0" applyFont="1" applyFill="1" applyBorder="1" applyAlignment="1">
      <alignment vertical="center" wrapText="1"/>
    </xf>
    <xf numFmtId="0" fontId="32" fillId="5" borderId="9" xfId="0" applyFont="1" applyFill="1" applyBorder="1" applyAlignment="1">
      <alignment vertical="center" wrapText="1"/>
    </xf>
    <xf numFmtId="164" fontId="32" fillId="5" borderId="9" xfId="1" applyFont="1" applyFill="1" applyBorder="1" applyAlignment="1">
      <alignment vertical="center" wrapText="1"/>
    </xf>
    <xf numFmtId="166" fontId="32" fillId="5" borderId="9" xfId="1" applyNumberFormat="1" applyFont="1" applyFill="1" applyBorder="1" applyAlignment="1">
      <alignment horizontal="left" vertical="center" wrapText="1"/>
    </xf>
    <xf numFmtId="0" fontId="32" fillId="5" borderId="9" xfId="1" applyNumberFormat="1" applyFont="1" applyFill="1" applyBorder="1" applyAlignment="1">
      <alignment horizontal="left" vertical="center" wrapText="1"/>
    </xf>
    <xf numFmtId="166" fontId="32" fillId="5" borderId="9" xfId="2" applyNumberFormat="1" applyFont="1" applyFill="1" applyBorder="1" applyAlignment="1">
      <alignment horizontal="center" vertical="center" wrapText="1"/>
    </xf>
    <xf numFmtId="166" fontId="32" fillId="5" borderId="23" xfId="2" applyNumberFormat="1" applyFont="1" applyFill="1" applyBorder="1" applyAlignment="1">
      <alignment horizontal="center" vertical="center" wrapText="1"/>
    </xf>
    <xf numFmtId="164" fontId="32" fillId="5" borderId="23" xfId="2" applyNumberFormat="1" applyFont="1" applyFill="1" applyBorder="1" applyAlignment="1">
      <alignment horizontal="center" vertical="center" wrapText="1"/>
    </xf>
    <xf numFmtId="164" fontId="32" fillId="2" borderId="9" xfId="2" applyNumberFormat="1" applyFont="1" applyFill="1" applyBorder="1" applyAlignment="1">
      <alignment vertical="center"/>
    </xf>
    <xf numFmtId="0" fontId="27" fillId="3" borderId="8" xfId="0" quotePrefix="1" applyFont="1" applyFill="1" applyBorder="1" applyAlignment="1">
      <alignment vertical="center" wrapText="1"/>
    </xf>
    <xf numFmtId="0" fontId="30" fillId="0" borderId="37" xfId="0" quotePrefix="1" applyFont="1" applyFill="1" applyBorder="1" applyAlignment="1">
      <alignment vertical="center" wrapText="1"/>
    </xf>
    <xf numFmtId="0" fontId="31" fillId="0" borderId="38" xfId="2" applyFont="1" applyBorder="1" applyAlignment="1">
      <alignment vertical="center"/>
    </xf>
    <xf numFmtId="166" fontId="31" fillId="0" borderId="38" xfId="2" applyNumberFormat="1" applyFont="1" applyBorder="1" applyAlignment="1">
      <alignment vertical="center"/>
    </xf>
    <xf numFmtId="164" fontId="31" fillId="0" borderId="38" xfId="2" applyNumberFormat="1" applyFont="1" applyBorder="1" applyAlignment="1">
      <alignment vertical="center"/>
    </xf>
    <xf numFmtId="164" fontId="32" fillId="2" borderId="9" xfId="2" applyNumberFormat="1" applyFont="1" applyFill="1" applyBorder="1" applyAlignment="1">
      <alignment horizontal="center" vertical="center" wrapText="1"/>
    </xf>
    <xf numFmtId="0" fontId="30" fillId="0" borderId="37" xfId="2" applyFont="1" applyBorder="1" applyAlignment="1">
      <alignment vertical="center"/>
    </xf>
    <xf numFmtId="0" fontId="31" fillId="5" borderId="9" xfId="0" applyFont="1" applyFill="1" applyBorder="1" applyAlignment="1">
      <alignment vertical="center" wrapText="1"/>
    </xf>
    <xf numFmtId="164" fontId="32" fillId="5" borderId="9" xfId="1" applyFont="1" applyFill="1" applyBorder="1" applyAlignment="1">
      <alignment horizontal="center" vertical="center" wrapText="1"/>
    </xf>
    <xf numFmtId="164" fontId="31" fillId="0" borderId="41" xfId="1" applyFont="1" applyFill="1" applyBorder="1" applyAlignment="1">
      <alignment vertical="center" wrapText="1"/>
    </xf>
    <xf numFmtId="164" fontId="31" fillId="0" borderId="38" xfId="2" applyNumberFormat="1" applyFont="1" applyBorder="1" applyAlignment="1">
      <alignment horizontal="center" vertical="center" wrapText="1"/>
    </xf>
    <xf numFmtId="0" fontId="31" fillId="2" borderId="0" xfId="0" applyFont="1" applyFill="1" applyBorder="1" applyAlignment="1">
      <alignment vertical="center" wrapText="1"/>
    </xf>
    <xf numFmtId="164" fontId="32" fillId="2" borderId="0" xfId="1" applyFont="1" applyFill="1" applyBorder="1" applyAlignment="1">
      <alignment vertical="center" wrapText="1"/>
    </xf>
    <xf numFmtId="0" fontId="31" fillId="0" borderId="42" xfId="0" applyFont="1" applyFill="1" applyBorder="1" applyAlignment="1">
      <alignment vertical="center" wrapText="1"/>
    </xf>
    <xf numFmtId="164" fontId="31" fillId="0" borderId="0" xfId="1" applyFont="1" applyFill="1" applyBorder="1" applyAlignment="1">
      <alignment vertical="center" wrapText="1"/>
    </xf>
    <xf numFmtId="0" fontId="30" fillId="0" borderId="35" xfId="0" applyFont="1" applyFill="1" applyBorder="1" applyAlignment="1">
      <alignment vertical="center" wrapText="1"/>
    </xf>
    <xf numFmtId="0" fontId="31" fillId="0" borderId="36" xfId="0" applyFont="1" applyFill="1" applyBorder="1" applyAlignment="1">
      <alignment vertical="center" wrapText="1"/>
    </xf>
    <xf numFmtId="0" fontId="31" fillId="0" borderId="34" xfId="0" applyFont="1" applyFill="1" applyBorder="1" applyAlignment="1">
      <alignment vertical="center" wrapText="1"/>
    </xf>
    <xf numFmtId="164" fontId="31" fillId="0" borderId="34" xfId="1" applyFont="1" applyFill="1" applyBorder="1" applyAlignment="1">
      <alignment vertical="center" wrapText="1"/>
    </xf>
    <xf numFmtId="0" fontId="31" fillId="0" borderId="34" xfId="2" applyFont="1" applyBorder="1" applyAlignment="1">
      <alignment vertical="center"/>
    </xf>
    <xf numFmtId="166" fontId="31" fillId="0" borderId="34" xfId="2" applyNumberFormat="1" applyFont="1" applyBorder="1" applyAlignment="1">
      <alignment vertical="center"/>
    </xf>
    <xf numFmtId="164" fontId="31" fillId="0" borderId="34" xfId="2" applyNumberFormat="1" applyFont="1" applyBorder="1" applyAlignment="1">
      <alignment vertical="center"/>
    </xf>
    <xf numFmtId="166" fontId="31" fillId="0" borderId="34" xfId="0" applyNumberFormat="1" applyFont="1" applyBorder="1" applyAlignment="1">
      <alignment horizontal="center" vertical="center" wrapText="1"/>
    </xf>
    <xf numFmtId="166" fontId="31" fillId="0" borderId="36" xfId="0" applyNumberFormat="1" applyFont="1" applyBorder="1" applyAlignment="1">
      <alignment horizontal="center" vertical="center" wrapText="1"/>
    </xf>
    <xf numFmtId="164" fontId="31" fillId="0" borderId="36" xfId="0" applyNumberFormat="1" applyFont="1" applyBorder="1" applyAlignment="1">
      <alignment horizontal="center" vertical="center" wrapText="1"/>
    </xf>
    <xf numFmtId="0" fontId="31" fillId="0" borderId="0" xfId="2" applyFont="1" applyFill="1" applyAlignment="1">
      <alignment vertical="center" wrapText="1"/>
    </xf>
    <xf numFmtId="0" fontId="30" fillId="0" borderId="37" xfId="2" applyFont="1" applyFill="1" applyBorder="1" applyAlignment="1">
      <alignment horizontal="center" vertical="center"/>
    </xf>
    <xf numFmtId="164" fontId="31" fillId="2" borderId="9" xfId="1" applyFont="1" applyFill="1" applyBorder="1" applyAlignment="1">
      <alignment vertical="center" wrapText="1"/>
    </xf>
    <xf numFmtId="166" fontId="31" fillId="0" borderId="34" xfId="1" applyNumberFormat="1" applyFont="1" applyFill="1" applyBorder="1" applyAlignment="1">
      <alignment horizontal="left" vertical="center" wrapText="1"/>
    </xf>
    <xf numFmtId="164" fontId="32" fillId="0" borderId="36" xfId="2" applyNumberFormat="1" applyFont="1" applyBorder="1" applyAlignment="1">
      <alignment horizontal="center" vertical="center" wrapText="1"/>
    </xf>
    <xf numFmtId="0" fontId="30" fillId="0" borderId="8" xfId="0" applyFont="1" applyFill="1" applyBorder="1" applyAlignment="1">
      <alignment vertical="top" wrapText="1"/>
    </xf>
    <xf numFmtId="0" fontId="31" fillId="0" borderId="23" xfId="0" applyFont="1" applyFill="1" applyBorder="1" applyAlignment="1">
      <alignment vertical="top" wrapText="1"/>
    </xf>
    <xf numFmtId="0" fontId="31" fillId="0" borderId="9" xfId="0" applyFont="1" applyFill="1" applyBorder="1" applyAlignment="1">
      <alignment vertical="top" wrapText="1"/>
    </xf>
    <xf numFmtId="164" fontId="31" fillId="0" borderId="9" xfId="1" applyFont="1" applyFill="1" applyBorder="1" applyAlignment="1">
      <alignment vertical="top" wrapText="1"/>
    </xf>
    <xf numFmtId="166" fontId="31" fillId="0" borderId="9" xfId="1" applyNumberFormat="1" applyFont="1" applyFill="1" applyBorder="1" applyAlignment="1">
      <alignment horizontal="left" vertical="top" wrapText="1"/>
    </xf>
    <xf numFmtId="166" fontId="31" fillId="0" borderId="9" xfId="0" applyNumberFormat="1" applyFont="1" applyBorder="1" applyAlignment="1">
      <alignment horizontal="center" vertical="top" wrapText="1"/>
    </xf>
    <xf numFmtId="164" fontId="31" fillId="0" borderId="9" xfId="2" applyNumberFormat="1" applyFont="1" applyBorder="1"/>
    <xf numFmtId="166" fontId="31" fillId="0" borderId="23" xfId="0" applyNumberFormat="1" applyFont="1" applyBorder="1" applyAlignment="1">
      <alignment horizontal="center" vertical="top" wrapText="1"/>
    </xf>
    <xf numFmtId="164" fontId="31" fillId="0" borderId="23" xfId="0" applyNumberFormat="1" applyFont="1" applyBorder="1" applyAlignment="1">
      <alignment horizontal="center" vertical="top" wrapText="1"/>
    </xf>
    <xf numFmtId="0" fontId="30" fillId="0" borderId="24" xfId="0" applyFont="1" applyFill="1" applyBorder="1" applyAlignment="1">
      <alignment vertical="top" wrapText="1"/>
    </xf>
    <xf numFmtId="0" fontId="31" fillId="0" borderId="24" xfId="0" applyFont="1" applyFill="1" applyBorder="1" applyAlignment="1">
      <alignment vertical="top" wrapText="1"/>
    </xf>
    <xf numFmtId="164" fontId="31" fillId="0" borderId="24" xfId="1" applyFont="1" applyFill="1" applyBorder="1" applyAlignment="1">
      <alignment vertical="top" wrapText="1"/>
    </xf>
    <xf numFmtId="166" fontId="31" fillId="0" borderId="24" xfId="1" applyNumberFormat="1" applyFont="1" applyFill="1" applyBorder="1" applyAlignment="1">
      <alignment horizontal="left" vertical="top" wrapText="1"/>
    </xf>
    <xf numFmtId="166" fontId="31" fillId="0" borderId="24" xfId="0" applyNumberFormat="1" applyFont="1" applyBorder="1" applyAlignment="1">
      <alignment horizontal="center" vertical="top" wrapText="1"/>
    </xf>
    <xf numFmtId="164" fontId="31" fillId="0" borderId="24" xfId="2" applyNumberFormat="1" applyFont="1" applyBorder="1"/>
    <xf numFmtId="164" fontId="31" fillId="0" borderId="24" xfId="0" applyNumberFormat="1" applyFont="1" applyBorder="1" applyAlignment="1">
      <alignment horizontal="center" vertical="top" wrapText="1"/>
    </xf>
    <xf numFmtId="0" fontId="30" fillId="0" borderId="0" xfId="0" applyFont="1" applyFill="1" applyBorder="1" applyAlignment="1">
      <alignment vertical="top" wrapText="1"/>
    </xf>
    <xf numFmtId="0" fontId="31" fillId="0" borderId="0" xfId="0" applyFont="1" applyFill="1" applyBorder="1" applyAlignment="1">
      <alignment vertical="top" wrapText="1"/>
    </xf>
    <xf numFmtId="164" fontId="31" fillId="0" borderId="0" xfId="1" applyFont="1" applyFill="1" applyBorder="1" applyAlignment="1">
      <alignment vertical="top" wrapText="1"/>
    </xf>
    <xf numFmtId="166" fontId="31" fillId="0" borderId="0" xfId="1" applyNumberFormat="1" applyFont="1" applyFill="1" applyBorder="1" applyAlignment="1">
      <alignment horizontal="left" vertical="top" wrapText="1"/>
    </xf>
    <xf numFmtId="166" fontId="31" fillId="0" borderId="0" xfId="0" applyNumberFormat="1" applyFont="1" applyBorder="1" applyAlignment="1">
      <alignment horizontal="center" vertical="top" wrapText="1"/>
    </xf>
    <xf numFmtId="164" fontId="31" fillId="0" borderId="0" xfId="2" applyNumberFormat="1" applyFont="1" applyBorder="1"/>
    <xf numFmtId="164" fontId="31" fillId="0" borderId="0" xfId="0" applyNumberFormat="1" applyFont="1" applyBorder="1" applyAlignment="1">
      <alignment horizontal="center" vertical="top" wrapText="1"/>
    </xf>
    <xf numFmtId="0" fontId="33" fillId="0" borderId="8" xfId="0" quotePrefix="1" applyFont="1" applyFill="1" applyBorder="1" applyAlignment="1">
      <alignment vertical="top" wrapText="1"/>
    </xf>
    <xf numFmtId="0" fontId="32" fillId="0" borderId="23" xfId="0" applyFont="1" applyFill="1" applyBorder="1" applyAlignment="1">
      <alignment vertical="top" wrapText="1"/>
    </xf>
    <xf numFmtId="0" fontId="32" fillId="0" borderId="9" xfId="0" applyFont="1" applyFill="1" applyBorder="1" applyAlignment="1">
      <alignment vertical="top" wrapText="1"/>
    </xf>
    <xf numFmtId="164" fontId="32" fillId="0" borderId="9" xfId="1" applyFont="1" applyFill="1" applyBorder="1" applyAlignment="1">
      <alignment vertical="top" wrapText="1"/>
    </xf>
    <xf numFmtId="166" fontId="32" fillId="0" borderId="9" xfId="2" applyNumberFormat="1" applyFont="1" applyBorder="1" applyAlignment="1">
      <alignment vertical="top"/>
    </xf>
    <xf numFmtId="166" fontId="32" fillId="0" borderId="9" xfId="2" applyNumberFormat="1" applyFont="1" applyBorder="1" applyAlignment="1">
      <alignment horizontal="center" vertical="top" wrapText="1"/>
    </xf>
    <xf numFmtId="164" fontId="32" fillId="0" borderId="9" xfId="2" applyNumberFormat="1" applyFont="1" applyBorder="1" applyAlignment="1">
      <alignment horizontal="center" vertical="top" wrapText="1"/>
    </xf>
    <xf numFmtId="0" fontId="32" fillId="0" borderId="9" xfId="2" applyFont="1" applyBorder="1"/>
    <xf numFmtId="166" fontId="31" fillId="0" borderId="9" xfId="2" applyNumberFormat="1" applyFont="1" applyBorder="1"/>
    <xf numFmtId="164" fontId="32" fillId="0" borderId="9" xfId="2" applyNumberFormat="1" applyFont="1" applyBorder="1"/>
    <xf numFmtId="0" fontId="30" fillId="0" borderId="0" xfId="2" applyFont="1" applyFill="1" applyAlignment="1">
      <alignment horizontal="center"/>
    </xf>
    <xf numFmtId="0" fontId="32" fillId="0" borderId="10" xfId="2" applyFont="1" applyFill="1" applyBorder="1" applyAlignment="1">
      <alignment horizontal="left" vertical="top" wrapText="1"/>
    </xf>
    <xf numFmtId="0" fontId="31" fillId="0" borderId="28" xfId="2" applyFont="1" applyFill="1" applyBorder="1" applyAlignment="1">
      <alignment horizontal="left" vertical="top" wrapText="1"/>
    </xf>
    <xf numFmtId="164" fontId="31" fillId="0" borderId="10" xfId="2" applyNumberFormat="1" applyFont="1" applyFill="1" applyBorder="1" applyAlignment="1">
      <alignment horizontal="left" vertical="top" wrapText="1"/>
    </xf>
    <xf numFmtId="0" fontId="31" fillId="0" borderId="27" xfId="2" applyFont="1" applyBorder="1"/>
    <xf numFmtId="166" fontId="31" fillId="0" borderId="10" xfId="1" applyNumberFormat="1" applyFont="1" applyBorder="1"/>
    <xf numFmtId="164" fontId="31" fillId="0" borderId="10" xfId="1" applyFont="1" applyBorder="1"/>
    <xf numFmtId="164" fontId="31" fillId="0" borderId="27" xfId="1" applyFont="1" applyBorder="1"/>
    <xf numFmtId="164" fontId="31" fillId="0" borderId="27" xfId="2" applyNumberFormat="1" applyFont="1" applyBorder="1" applyAlignment="1">
      <alignment vertical="top"/>
    </xf>
    <xf numFmtId="0" fontId="30" fillId="4" borderId="26" xfId="2" applyFont="1" applyFill="1" applyBorder="1" applyAlignment="1">
      <alignment horizontal="center"/>
    </xf>
    <xf numFmtId="0" fontId="32" fillId="4" borderId="10" xfId="2" applyFont="1" applyFill="1" applyBorder="1" applyAlignment="1">
      <alignment horizontal="left" vertical="top" wrapText="1"/>
    </xf>
    <xf numFmtId="0" fontId="31" fillId="4" borderId="28" xfId="0" applyFont="1" applyFill="1" applyBorder="1" applyAlignment="1">
      <alignment horizontal="center" vertical="center" wrapText="1"/>
    </xf>
    <xf numFmtId="0" fontId="32" fillId="4" borderId="27" xfId="2" applyFont="1" applyFill="1" applyBorder="1" applyAlignment="1">
      <alignment horizontal="center" vertical="center" wrapText="1"/>
    </xf>
    <xf numFmtId="0" fontId="30" fillId="4" borderId="8" xfId="0" applyFont="1" applyFill="1" applyBorder="1" applyAlignment="1">
      <alignment vertical="top" wrapText="1"/>
    </xf>
    <xf numFmtId="0" fontId="32" fillId="4" borderId="9" xfId="2" applyFont="1" applyFill="1" applyBorder="1" applyAlignment="1">
      <alignment horizontal="left" vertical="top" wrapText="1"/>
    </xf>
    <xf numFmtId="0" fontId="31" fillId="4" borderId="0" xfId="0" applyFont="1" applyFill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30" fillId="0" borderId="19" xfId="2" applyFont="1" applyFill="1" applyBorder="1" applyAlignment="1">
      <alignment horizontal="left" vertical="top" wrapText="1"/>
    </xf>
    <xf numFmtId="0" fontId="30" fillId="0" borderId="30" xfId="2" applyFont="1" applyFill="1" applyBorder="1" applyAlignment="1">
      <alignment horizontal="left" vertical="top" wrapText="1"/>
    </xf>
    <xf numFmtId="0" fontId="30" fillId="0" borderId="1" xfId="2" applyFont="1" applyFill="1" applyBorder="1" applyAlignment="1">
      <alignment horizontal="left" vertical="top" wrapText="1"/>
    </xf>
    <xf numFmtId="164" fontId="30" fillId="0" borderId="30" xfId="2" applyNumberFormat="1" applyFont="1" applyFill="1" applyBorder="1" applyAlignment="1">
      <alignment horizontal="left" vertical="top" wrapText="1"/>
    </xf>
    <xf numFmtId="0" fontId="30" fillId="0" borderId="31" xfId="2" applyFont="1" applyBorder="1"/>
    <xf numFmtId="166" fontId="30" fillId="0" borderId="30" xfId="1" applyNumberFormat="1" applyFont="1" applyBorder="1"/>
    <xf numFmtId="164" fontId="30" fillId="0" borderId="30" xfId="1" applyFont="1" applyBorder="1"/>
    <xf numFmtId="164" fontId="30" fillId="0" borderId="31" xfId="1" applyFont="1" applyBorder="1"/>
    <xf numFmtId="164" fontId="30" fillId="0" borderId="31" xfId="2" applyNumberFormat="1" applyFont="1" applyBorder="1" applyAlignment="1">
      <alignment vertical="top"/>
    </xf>
    <xf numFmtId="0" fontId="23" fillId="0" borderId="0" xfId="2" applyFont="1" applyFill="1" applyBorder="1" applyAlignment="1">
      <alignment horizontal="left" vertical="top" wrapText="1"/>
    </xf>
    <xf numFmtId="0" fontId="30" fillId="0" borderId="0" xfId="2" applyFont="1" applyFill="1" applyBorder="1"/>
    <xf numFmtId="164" fontId="30" fillId="0" borderId="0" xfId="1" applyFont="1" applyFill="1"/>
    <xf numFmtId="0" fontId="30" fillId="0" borderId="0" xfId="2" applyFont="1"/>
    <xf numFmtId="0" fontId="22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26" fillId="5" borderId="15" xfId="2" applyFont="1" applyFill="1" applyBorder="1" applyAlignment="1">
      <alignment horizontal="center"/>
    </xf>
    <xf numFmtId="0" fontId="26" fillId="2" borderId="15" xfId="2" applyFont="1" applyFill="1" applyBorder="1" applyAlignment="1">
      <alignment horizontal="center" vertical="center" wrapText="1"/>
    </xf>
    <xf numFmtId="0" fontId="27" fillId="0" borderId="15" xfId="2" applyFont="1" applyBorder="1" applyAlignment="1">
      <alignment horizontal="center" vertical="center" wrapText="1"/>
    </xf>
    <xf numFmtId="0" fontId="27" fillId="0" borderId="39" xfId="2" applyFont="1" applyBorder="1" applyAlignment="1">
      <alignment horizontal="center" vertical="center"/>
    </xf>
    <xf numFmtId="0" fontId="27" fillId="2" borderId="15" xfId="2" applyFont="1" applyFill="1" applyBorder="1" applyAlignment="1">
      <alignment horizontal="center" vertical="center" wrapText="1"/>
    </xf>
    <xf numFmtId="0" fontId="27" fillId="0" borderId="39" xfId="2" applyFont="1" applyBorder="1" applyAlignment="1">
      <alignment horizontal="center" vertical="center" wrapText="1"/>
    </xf>
    <xf numFmtId="0" fontId="28" fillId="2" borderId="25" xfId="2" applyFont="1" applyFill="1" applyBorder="1" applyAlignment="1">
      <alignment horizontal="center" vertical="center"/>
    </xf>
    <xf numFmtId="0" fontId="27" fillId="0" borderId="18" xfId="2" applyFont="1" applyBorder="1" applyAlignment="1">
      <alignment horizontal="center" vertical="center" wrapText="1"/>
    </xf>
    <xf numFmtId="0" fontId="27" fillId="5" borderId="15" xfId="2" applyFont="1" applyFill="1" applyBorder="1" applyAlignment="1">
      <alignment horizontal="center" vertical="center" wrapText="1"/>
    </xf>
    <xf numFmtId="0" fontId="28" fillId="2" borderId="15" xfId="2" applyFont="1" applyFill="1" applyBorder="1" applyAlignment="1">
      <alignment horizontal="center" vertical="center" wrapText="1"/>
    </xf>
    <xf numFmtId="0" fontId="31" fillId="0" borderId="39" xfId="2" applyFont="1" applyBorder="1" applyAlignment="1">
      <alignment horizontal="center" vertical="center" wrapText="1"/>
    </xf>
    <xf numFmtId="0" fontId="32" fillId="2" borderId="15" xfId="2" applyFont="1" applyFill="1" applyBorder="1" applyAlignment="1">
      <alignment horizontal="center" vertical="center" wrapText="1"/>
    </xf>
    <xf numFmtId="0" fontId="31" fillId="2" borderId="15" xfId="2" applyFont="1" applyFill="1" applyBorder="1" applyAlignment="1">
      <alignment horizontal="center" vertical="center"/>
    </xf>
    <xf numFmtId="0" fontId="31" fillId="0" borderId="39" xfId="2" applyFont="1" applyBorder="1" applyAlignment="1">
      <alignment horizontal="center" vertical="center"/>
    </xf>
    <xf numFmtId="0" fontId="31" fillId="5" borderId="15" xfId="2" applyFont="1" applyFill="1" applyBorder="1" applyAlignment="1">
      <alignment horizontal="center" vertical="center"/>
    </xf>
    <xf numFmtId="0" fontId="31" fillId="2" borderId="15" xfId="2" applyFont="1" applyFill="1" applyBorder="1" applyAlignment="1">
      <alignment horizontal="center" vertical="center" wrapText="1"/>
    </xf>
    <xf numFmtId="0" fontId="32" fillId="5" borderId="15" xfId="2" applyFont="1" applyFill="1" applyBorder="1" applyAlignment="1">
      <alignment horizontal="center" vertical="center" wrapText="1"/>
    </xf>
    <xf numFmtId="0" fontId="31" fillId="0" borderId="15" xfId="2" applyFont="1" applyBorder="1" applyAlignment="1">
      <alignment horizontal="center" vertical="center" wrapText="1"/>
    </xf>
    <xf numFmtId="0" fontId="31" fillId="0" borderId="33" xfId="2" applyFont="1" applyBorder="1" applyAlignment="1">
      <alignment horizontal="center" vertical="center"/>
    </xf>
    <xf numFmtId="0" fontId="31" fillId="5" borderId="15" xfId="2" applyFont="1" applyFill="1" applyBorder="1" applyAlignment="1">
      <alignment horizontal="center" vertical="center" wrapText="1"/>
    </xf>
    <xf numFmtId="0" fontId="31" fillId="0" borderId="15" xfId="2" applyFont="1" applyBorder="1" applyAlignment="1">
      <alignment horizontal="center"/>
    </xf>
    <xf numFmtId="0" fontId="31" fillId="0" borderId="24" xfId="2" applyFont="1" applyBorder="1" applyAlignment="1">
      <alignment horizontal="center"/>
    </xf>
    <xf numFmtId="0" fontId="31" fillId="0" borderId="0" xfId="2" applyFont="1" applyBorder="1" applyAlignment="1">
      <alignment horizontal="center"/>
    </xf>
    <xf numFmtId="0" fontId="31" fillId="0" borderId="15" xfId="2" applyFont="1" applyBorder="1" applyAlignment="1">
      <alignment horizontal="center" vertical="top" wrapText="1"/>
    </xf>
    <xf numFmtId="0" fontId="32" fillId="0" borderId="15" xfId="2" applyFont="1" applyBorder="1" applyAlignment="1">
      <alignment horizontal="center"/>
    </xf>
    <xf numFmtId="0" fontId="31" fillId="0" borderId="29" xfId="2" applyFont="1" applyBorder="1" applyAlignment="1">
      <alignment horizontal="center"/>
    </xf>
    <xf numFmtId="0" fontId="31" fillId="4" borderId="29" xfId="2" applyFont="1" applyFill="1" applyBorder="1" applyAlignment="1">
      <alignment horizontal="center"/>
    </xf>
    <xf numFmtId="0" fontId="31" fillId="4" borderId="15" xfId="2" applyFont="1" applyFill="1" applyBorder="1" applyAlignment="1">
      <alignment horizontal="center"/>
    </xf>
    <xf numFmtId="0" fontId="30" fillId="0" borderId="32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7" fillId="0" borderId="9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4" fontId="22" fillId="0" borderId="0" xfId="1" applyFont="1" applyFill="1" applyAlignment="1">
      <alignment horizontal="center" vertical="center"/>
    </xf>
    <xf numFmtId="164" fontId="23" fillId="0" borderId="0" xfId="1" applyFont="1" applyFill="1" applyAlignment="1">
      <alignment horizontal="center" vertical="center"/>
    </xf>
    <xf numFmtId="164" fontId="25" fillId="5" borderId="9" xfId="1" applyFont="1" applyFill="1" applyBorder="1" applyAlignment="1">
      <alignment horizontal="center" vertical="center" wrapText="1"/>
    </xf>
    <xf numFmtId="164" fontId="25" fillId="2" borderId="9" xfId="1" applyFont="1" applyFill="1" applyBorder="1" applyAlignment="1">
      <alignment horizontal="center" vertical="center" wrapText="1"/>
    </xf>
    <xf numFmtId="164" fontId="31" fillId="0" borderId="34" xfId="1" applyFont="1" applyFill="1" applyBorder="1" applyAlignment="1">
      <alignment horizontal="center" vertical="center" wrapText="1"/>
    </xf>
    <xf numFmtId="164" fontId="31" fillId="0" borderId="24" xfId="1" applyFont="1" applyFill="1" applyBorder="1" applyAlignment="1">
      <alignment horizontal="center" vertical="center" wrapText="1"/>
    </xf>
    <xf numFmtId="164" fontId="31" fillId="0" borderId="0" xfId="1" applyFont="1" applyFill="1" applyBorder="1" applyAlignment="1">
      <alignment horizontal="center" vertical="center" wrapText="1"/>
    </xf>
    <xf numFmtId="164" fontId="32" fillId="0" borderId="9" xfId="1" applyFont="1" applyFill="1" applyBorder="1" applyAlignment="1">
      <alignment horizontal="center" vertical="center" wrapText="1"/>
    </xf>
    <xf numFmtId="0" fontId="31" fillId="0" borderId="27" xfId="2" applyFont="1" applyBorder="1" applyAlignment="1">
      <alignment horizontal="center" vertical="center"/>
    </xf>
    <xf numFmtId="0" fontId="30" fillId="0" borderId="31" xfId="2" applyFont="1" applyBorder="1" applyAlignment="1">
      <alignment horizontal="center" vertical="center"/>
    </xf>
    <xf numFmtId="164" fontId="30" fillId="0" borderId="0" xfId="1" applyFont="1" applyFill="1" applyAlignment="1">
      <alignment horizontal="center" vertical="center"/>
    </xf>
    <xf numFmtId="164" fontId="17" fillId="0" borderId="0" xfId="1" applyFont="1" applyFill="1" applyAlignment="1">
      <alignment horizontal="center" vertical="center"/>
    </xf>
    <xf numFmtId="164" fontId="8" fillId="0" borderId="0" xfId="1" applyFont="1" applyFill="1" applyAlignment="1">
      <alignment horizontal="center" vertical="center"/>
    </xf>
    <xf numFmtId="0" fontId="34" fillId="0" borderId="0" xfId="2" applyFont="1" applyFill="1" applyBorder="1" applyAlignment="1">
      <alignment horizontal="left" vertical="top" wrapText="1"/>
    </xf>
    <xf numFmtId="0" fontId="35" fillId="0" borderId="0" xfId="2" applyFont="1" applyFill="1" applyBorder="1"/>
    <xf numFmtId="164" fontId="35" fillId="0" borderId="0" xfId="1" applyFont="1" applyFill="1"/>
    <xf numFmtId="164" fontId="35" fillId="0" borderId="0" xfId="1" applyFont="1" applyFill="1" applyAlignment="1">
      <alignment horizontal="center" vertical="center"/>
    </xf>
    <xf numFmtId="0" fontId="35" fillId="0" borderId="0" xfId="2" applyFont="1"/>
    <xf numFmtId="0" fontId="34" fillId="0" borderId="0" xfId="2" applyFont="1"/>
    <xf numFmtId="0" fontId="34" fillId="0" borderId="0" xfId="2" applyFont="1" applyAlignment="1">
      <alignment horizontal="center"/>
    </xf>
    <xf numFmtId="0" fontId="34" fillId="0" borderId="0" xfId="2" applyFont="1" applyFill="1" applyBorder="1" applyAlignment="1">
      <alignment horizontal="center" vertical="top" wrapText="1"/>
    </xf>
    <xf numFmtId="0" fontId="36" fillId="0" borderId="0" xfId="2" applyFont="1" applyFill="1" applyBorder="1"/>
    <xf numFmtId="43" fontId="37" fillId="0" borderId="0" xfId="106" applyNumberFormat="1" applyFont="1" applyFill="1"/>
    <xf numFmtId="0" fontId="38" fillId="0" borderId="0" xfId="0" applyFont="1"/>
    <xf numFmtId="179" fontId="37" fillId="0" borderId="0" xfId="106" applyNumberFormat="1" applyFont="1" applyFill="1" applyAlignment="1">
      <alignment horizontal="left"/>
    </xf>
    <xf numFmtId="0" fontId="35" fillId="0" borderId="0" xfId="0" applyFont="1" applyAlignment="1">
      <alignment horizontal="left"/>
    </xf>
    <xf numFmtId="0" fontId="34" fillId="0" borderId="0" xfId="2" applyFont="1" applyFill="1" applyAlignment="1">
      <alignment horizontal="center"/>
    </xf>
    <xf numFmtId="0" fontId="36" fillId="0" borderId="0" xfId="2" applyFont="1" applyFill="1" applyBorder="1" applyAlignment="1">
      <alignment horizontal="left"/>
    </xf>
    <xf numFmtId="0" fontId="38" fillId="0" borderId="0" xfId="0" applyFont="1" applyAlignment="1">
      <alignment horizontal="right"/>
    </xf>
    <xf numFmtId="0" fontId="38" fillId="0" borderId="0" xfId="0" applyFont="1" applyBorder="1"/>
    <xf numFmtId="0" fontId="38" fillId="0" borderId="0" xfId="0" applyFont="1" applyAlignment="1">
      <alignment horizontal="left"/>
    </xf>
    <xf numFmtId="0" fontId="35" fillId="0" borderId="0" xfId="0" applyFont="1" applyBorder="1" applyAlignment="1">
      <alignment horizontal="left"/>
    </xf>
    <xf numFmtId="164" fontId="36" fillId="0" borderId="0" xfId="1" applyFont="1" applyFill="1" applyBorder="1" applyAlignment="1">
      <alignment horizontal="left" vertical="center" wrapText="1"/>
    </xf>
    <xf numFmtId="0" fontId="35" fillId="0" borderId="0" xfId="0" applyFont="1"/>
    <xf numFmtId="164" fontId="35" fillId="0" borderId="0" xfId="1" applyFont="1" applyFill="1" applyBorder="1" applyAlignment="1">
      <alignment vertical="top" wrapText="1"/>
    </xf>
    <xf numFmtId="0" fontId="38" fillId="0" borderId="0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40" fillId="0" borderId="0" xfId="0" applyFont="1" applyAlignment="1"/>
    <xf numFmtId="164" fontId="35" fillId="0" borderId="0" xfId="2" applyNumberFormat="1" applyFont="1" applyFill="1" applyBorder="1"/>
    <xf numFmtId="0" fontId="39" fillId="0" borderId="0" xfId="0" applyFont="1" applyBorder="1" applyAlignment="1"/>
    <xf numFmtId="0" fontId="41" fillId="0" borderId="0" xfId="0" applyFont="1" applyAlignment="1">
      <alignment horizontal="left"/>
    </xf>
    <xf numFmtId="0" fontId="40" fillId="0" borderId="0" xfId="0" applyFont="1"/>
    <xf numFmtId="0" fontId="42" fillId="0" borderId="0" xfId="0" applyFont="1" applyAlignment="1">
      <alignment horizontal="left"/>
    </xf>
    <xf numFmtId="0" fontId="43" fillId="0" borderId="0" xfId="0" applyFont="1" applyAlignment="1">
      <alignment vertical="center"/>
    </xf>
    <xf numFmtId="0" fontId="4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2" xfId="3" applyFont="1" applyFill="1" applyBorder="1" applyAlignment="1">
      <alignment horizontal="center" vertical="center" wrapText="1"/>
    </xf>
    <xf numFmtId="0" fontId="22" fillId="0" borderId="8" xfId="3" applyFont="1" applyFill="1" applyBorder="1" applyAlignment="1">
      <alignment horizontal="center" vertical="center" wrapText="1"/>
    </xf>
    <xf numFmtId="0" fontId="22" fillId="0" borderId="16" xfId="3" applyFont="1" applyFill="1" applyBorder="1" applyAlignment="1">
      <alignment horizontal="center" vertical="center" wrapText="1"/>
    </xf>
    <xf numFmtId="0" fontId="22" fillId="0" borderId="3" xfId="3" applyFont="1" applyFill="1" applyBorder="1" applyAlignment="1">
      <alignment horizontal="center" vertical="center" wrapText="1"/>
    </xf>
    <xf numFmtId="0" fontId="22" fillId="0" borderId="9" xfId="3" applyFont="1" applyFill="1" applyBorder="1" applyAlignment="1">
      <alignment horizontal="center" vertical="center" wrapText="1"/>
    </xf>
    <xf numFmtId="0" fontId="22" fillId="0" borderId="17" xfId="3" applyFont="1" applyFill="1" applyBorder="1" applyAlignment="1">
      <alignment horizontal="center" vertical="center" wrapText="1"/>
    </xf>
    <xf numFmtId="164" fontId="22" fillId="0" borderId="4" xfId="1" applyFont="1" applyFill="1" applyBorder="1" applyAlignment="1">
      <alignment horizontal="center" vertical="center"/>
    </xf>
    <xf numFmtId="164" fontId="22" fillId="0" borderId="5" xfId="1" applyFont="1" applyFill="1" applyBorder="1" applyAlignment="1">
      <alignment horizontal="center" vertical="center"/>
    </xf>
    <xf numFmtId="0" fontId="22" fillId="0" borderId="3" xfId="3" applyFont="1" applyBorder="1" applyAlignment="1">
      <alignment horizontal="center" vertical="center" wrapText="1"/>
    </xf>
    <xf numFmtId="0" fontId="22" fillId="0" borderId="9" xfId="3" applyFont="1" applyBorder="1" applyAlignment="1">
      <alignment horizontal="center" vertical="center" wrapText="1"/>
    </xf>
    <xf numFmtId="0" fontId="22" fillId="0" borderId="17" xfId="3" applyFont="1" applyBorder="1" applyAlignment="1">
      <alignment horizontal="center" vertical="center" wrapText="1"/>
    </xf>
    <xf numFmtId="0" fontId="22" fillId="0" borderId="4" xfId="3" applyFont="1" applyBorder="1" applyAlignment="1">
      <alignment horizontal="center" vertical="center" wrapText="1"/>
    </xf>
    <xf numFmtId="0" fontId="22" fillId="0" borderId="6" xfId="3" applyFont="1" applyBorder="1" applyAlignment="1">
      <alignment horizontal="center" vertical="center" wrapText="1"/>
    </xf>
    <xf numFmtId="0" fontId="22" fillId="0" borderId="5" xfId="3" applyFont="1" applyBorder="1" applyAlignment="1">
      <alignment horizontal="center" vertical="center" wrapText="1"/>
    </xf>
    <xf numFmtId="164" fontId="22" fillId="0" borderId="3" xfId="3" applyNumberFormat="1" applyFont="1" applyBorder="1" applyAlignment="1">
      <alignment horizontal="center" vertical="center" wrapText="1"/>
    </xf>
    <xf numFmtId="164" fontId="22" fillId="0" borderId="9" xfId="3" applyNumberFormat="1" applyFont="1" applyBorder="1" applyAlignment="1">
      <alignment horizontal="center" vertical="center" wrapText="1"/>
    </xf>
    <xf numFmtId="164" fontId="22" fillId="0" borderId="17" xfId="3" applyNumberFormat="1" applyFont="1" applyBorder="1" applyAlignment="1">
      <alignment horizontal="center" vertical="center" wrapText="1"/>
    </xf>
    <xf numFmtId="0" fontId="22" fillId="0" borderId="7" xfId="3" applyFont="1" applyBorder="1" applyAlignment="1">
      <alignment horizontal="center" vertical="center"/>
    </xf>
    <xf numFmtId="0" fontId="22" fillId="0" borderId="15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164" fontId="22" fillId="0" borderId="10" xfId="1" applyFont="1" applyFill="1" applyBorder="1" applyAlignment="1">
      <alignment horizontal="center" vertical="center" wrapText="1"/>
    </xf>
    <xf numFmtId="164" fontId="22" fillId="0" borderId="17" xfId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64" fontId="32" fillId="4" borderId="10" xfId="2" applyNumberFormat="1" applyFont="1" applyFill="1" applyBorder="1" applyAlignment="1">
      <alignment horizontal="center" vertical="center" wrapText="1"/>
    </xf>
    <xf numFmtId="164" fontId="32" fillId="4" borderId="9" xfId="2" applyNumberFormat="1" applyFont="1" applyFill="1" applyBorder="1" applyAlignment="1">
      <alignment horizontal="center" vertical="center" wrapText="1"/>
    </xf>
    <xf numFmtId="0" fontId="32" fillId="4" borderId="10" xfId="2" applyFont="1" applyFill="1" applyBorder="1" applyAlignment="1">
      <alignment horizontal="center" vertical="center" wrapText="1"/>
    </xf>
    <xf numFmtId="0" fontId="32" fillId="4" borderId="9" xfId="2" applyFont="1" applyFill="1" applyBorder="1" applyAlignment="1">
      <alignment horizontal="center" vertical="center" wrapText="1"/>
    </xf>
    <xf numFmtId="4" fontId="32" fillId="4" borderId="10" xfId="2" applyNumberFormat="1" applyFont="1" applyFill="1" applyBorder="1" applyAlignment="1">
      <alignment horizontal="center" vertical="center"/>
    </xf>
    <xf numFmtId="4" fontId="32" fillId="4" borderId="9" xfId="2" applyNumberFormat="1" applyFont="1" applyFill="1" applyBorder="1" applyAlignment="1">
      <alignment horizontal="center" vertical="center"/>
    </xf>
  </cellXfs>
  <cellStyles count="409">
    <cellStyle name="Comma [0] 10" xfId="5" xr:uid="{00000000-0005-0000-0000-000001000000}"/>
    <cellStyle name="Comma [0] 10 2" xfId="6" xr:uid="{00000000-0005-0000-0000-000002000000}"/>
    <cellStyle name="Comma [0] 10 2 2" xfId="7" xr:uid="{00000000-0005-0000-0000-000003000000}"/>
    <cellStyle name="Comma [0] 10 2 2 2" xfId="8" xr:uid="{00000000-0005-0000-0000-000004000000}"/>
    <cellStyle name="Comma [0] 10 2 3" xfId="9" xr:uid="{00000000-0005-0000-0000-000005000000}"/>
    <cellStyle name="Comma [0] 10 2 4" xfId="10" xr:uid="{00000000-0005-0000-0000-000006000000}"/>
    <cellStyle name="Comma [0] 10 2 5" xfId="11" xr:uid="{00000000-0005-0000-0000-000007000000}"/>
    <cellStyle name="Comma [0] 11" xfId="12" xr:uid="{00000000-0005-0000-0000-000008000000}"/>
    <cellStyle name="Comma [0] 11 2" xfId="13" xr:uid="{00000000-0005-0000-0000-000009000000}"/>
    <cellStyle name="Comma [0] 12" xfId="14" xr:uid="{00000000-0005-0000-0000-00000A000000}"/>
    <cellStyle name="Comma [0] 12 2" xfId="15" xr:uid="{00000000-0005-0000-0000-00000B000000}"/>
    <cellStyle name="Comma [0] 13" xfId="16" xr:uid="{00000000-0005-0000-0000-00000C000000}"/>
    <cellStyle name="Comma [0] 14" xfId="17" xr:uid="{00000000-0005-0000-0000-00000D000000}"/>
    <cellStyle name="Comma [0] 15" xfId="18" xr:uid="{00000000-0005-0000-0000-00000E000000}"/>
    <cellStyle name="Comma [0] 16" xfId="19" xr:uid="{00000000-0005-0000-0000-00000F000000}"/>
    <cellStyle name="Comma [0] 17" xfId="20" xr:uid="{00000000-0005-0000-0000-000010000000}"/>
    <cellStyle name="Comma [0] 17 2" xfId="21" xr:uid="{00000000-0005-0000-0000-000011000000}"/>
    <cellStyle name="Comma [0] 17 3" xfId="22" xr:uid="{00000000-0005-0000-0000-000012000000}"/>
    <cellStyle name="Comma [0] 17 3 2" xfId="23" xr:uid="{00000000-0005-0000-0000-000013000000}"/>
    <cellStyle name="Comma [0] 17 3 3" xfId="24" xr:uid="{00000000-0005-0000-0000-000014000000}"/>
    <cellStyle name="Comma [0] 17 3 4" xfId="25" xr:uid="{00000000-0005-0000-0000-000015000000}"/>
    <cellStyle name="Comma [0] 17 4" xfId="26" xr:uid="{00000000-0005-0000-0000-000016000000}"/>
    <cellStyle name="Comma [0] 18" xfId="27" xr:uid="{00000000-0005-0000-0000-000017000000}"/>
    <cellStyle name="Comma [0] 19" xfId="28" xr:uid="{00000000-0005-0000-0000-000018000000}"/>
    <cellStyle name="Comma [0] 19 2" xfId="29" xr:uid="{00000000-0005-0000-0000-000019000000}"/>
    <cellStyle name="Comma [0] 19 2 2" xfId="30" xr:uid="{00000000-0005-0000-0000-00001A000000}"/>
    <cellStyle name="Comma [0] 2" xfId="31" xr:uid="{00000000-0005-0000-0000-00001B000000}"/>
    <cellStyle name="Comma [0] 2 2" xfId="32" xr:uid="{00000000-0005-0000-0000-00001C000000}"/>
    <cellStyle name="Comma [0] 2 2 2" xfId="33" xr:uid="{00000000-0005-0000-0000-00001D000000}"/>
    <cellStyle name="Comma [0] 2 3" xfId="34" xr:uid="{00000000-0005-0000-0000-00001E000000}"/>
    <cellStyle name="Comma [0] 20" xfId="35" xr:uid="{00000000-0005-0000-0000-00001F000000}"/>
    <cellStyle name="Comma [0] 20 2" xfId="36" xr:uid="{00000000-0005-0000-0000-000020000000}"/>
    <cellStyle name="Comma [0] 21" xfId="37" xr:uid="{00000000-0005-0000-0000-000021000000}"/>
    <cellStyle name="Comma [0] 22" xfId="38" xr:uid="{00000000-0005-0000-0000-000022000000}"/>
    <cellStyle name="Comma [0] 23" xfId="39" xr:uid="{00000000-0005-0000-0000-000023000000}"/>
    <cellStyle name="Comma [0] 24" xfId="40" xr:uid="{00000000-0005-0000-0000-000024000000}"/>
    <cellStyle name="Comma [0] 24 2" xfId="41" xr:uid="{00000000-0005-0000-0000-000025000000}"/>
    <cellStyle name="Comma [0] 24 3" xfId="42" xr:uid="{00000000-0005-0000-0000-000026000000}"/>
    <cellStyle name="Comma [0] 25" xfId="43" xr:uid="{00000000-0005-0000-0000-000027000000}"/>
    <cellStyle name="Comma [0] 26" xfId="44" xr:uid="{00000000-0005-0000-0000-000028000000}"/>
    <cellStyle name="Comma [0] 26 2" xfId="45" xr:uid="{00000000-0005-0000-0000-000029000000}"/>
    <cellStyle name="Comma [0] 27" xfId="46" xr:uid="{00000000-0005-0000-0000-00002A000000}"/>
    <cellStyle name="Comma [0] 28" xfId="47" xr:uid="{00000000-0005-0000-0000-00002B000000}"/>
    <cellStyle name="Comma [0] 28 2" xfId="48" xr:uid="{00000000-0005-0000-0000-00002C000000}"/>
    <cellStyle name="Comma [0] 28 3" xfId="49" xr:uid="{00000000-0005-0000-0000-00002D000000}"/>
    <cellStyle name="Comma [0] 29" xfId="50" xr:uid="{00000000-0005-0000-0000-00002E000000}"/>
    <cellStyle name="Comma [0] 3" xfId="51" xr:uid="{00000000-0005-0000-0000-00002F000000}"/>
    <cellStyle name="Comma [0] 3 2" xfId="52" xr:uid="{00000000-0005-0000-0000-000030000000}"/>
    <cellStyle name="Comma [0] 3 2 2" xfId="53" xr:uid="{00000000-0005-0000-0000-000031000000}"/>
    <cellStyle name="Comma [0] 3 3" xfId="54" xr:uid="{00000000-0005-0000-0000-000032000000}"/>
    <cellStyle name="Comma [0] 30" xfId="55" xr:uid="{00000000-0005-0000-0000-000033000000}"/>
    <cellStyle name="Comma [0] 31" xfId="56" xr:uid="{00000000-0005-0000-0000-000034000000}"/>
    <cellStyle name="Comma [0] 31 2" xfId="57" xr:uid="{00000000-0005-0000-0000-000035000000}"/>
    <cellStyle name="Comma [0] 32" xfId="58" xr:uid="{00000000-0005-0000-0000-000036000000}"/>
    <cellStyle name="Comma [0] 32 2" xfId="59" xr:uid="{00000000-0005-0000-0000-000037000000}"/>
    <cellStyle name="Comma [0] 33" xfId="60" xr:uid="{00000000-0005-0000-0000-000038000000}"/>
    <cellStyle name="Comma [0] 34" xfId="61" xr:uid="{00000000-0005-0000-0000-000039000000}"/>
    <cellStyle name="Comma [0] 35" xfId="62" xr:uid="{00000000-0005-0000-0000-00003A000000}"/>
    <cellStyle name="Comma [0] 36" xfId="63" xr:uid="{00000000-0005-0000-0000-00003B000000}"/>
    <cellStyle name="Comma [0] 37" xfId="64" xr:uid="{00000000-0005-0000-0000-00003C000000}"/>
    <cellStyle name="Comma [0] 38" xfId="65" xr:uid="{00000000-0005-0000-0000-00003D000000}"/>
    <cellStyle name="Comma [0] 4" xfId="66" xr:uid="{00000000-0005-0000-0000-00003E000000}"/>
    <cellStyle name="Comma [0] 4 2" xfId="67" xr:uid="{00000000-0005-0000-0000-00003F000000}"/>
    <cellStyle name="Comma [0] 5" xfId="68" xr:uid="{00000000-0005-0000-0000-000040000000}"/>
    <cellStyle name="Comma [0] 5 2" xfId="69" xr:uid="{00000000-0005-0000-0000-000041000000}"/>
    <cellStyle name="Comma [0] 6" xfId="70" xr:uid="{00000000-0005-0000-0000-000042000000}"/>
    <cellStyle name="Comma [0] 6 2" xfId="71" xr:uid="{00000000-0005-0000-0000-000043000000}"/>
    <cellStyle name="Comma [0] 6 2 2" xfId="72" xr:uid="{00000000-0005-0000-0000-000044000000}"/>
    <cellStyle name="Comma [0] 6 3" xfId="73" xr:uid="{00000000-0005-0000-0000-000045000000}"/>
    <cellStyle name="Comma [0] 6 3 2" xfId="74" xr:uid="{00000000-0005-0000-0000-000046000000}"/>
    <cellStyle name="Comma [0] 6 4" xfId="75" xr:uid="{00000000-0005-0000-0000-000047000000}"/>
    <cellStyle name="Comma [0] 7" xfId="76" xr:uid="{00000000-0005-0000-0000-000048000000}"/>
    <cellStyle name="Comma [0] 7 2" xfId="77" xr:uid="{00000000-0005-0000-0000-000049000000}"/>
    <cellStyle name="Comma [0] 7 2 2" xfId="78" xr:uid="{00000000-0005-0000-0000-00004A000000}"/>
    <cellStyle name="Comma [0] 7 3" xfId="79" xr:uid="{00000000-0005-0000-0000-00004B000000}"/>
    <cellStyle name="Comma [0] 8" xfId="80" xr:uid="{00000000-0005-0000-0000-00004C000000}"/>
    <cellStyle name="Comma [0] 8 2" xfId="81" xr:uid="{00000000-0005-0000-0000-00004D000000}"/>
    <cellStyle name="Comma [0] 8 2 2" xfId="82" xr:uid="{00000000-0005-0000-0000-00004E000000}"/>
    <cellStyle name="Comma [0] 9" xfId="83" xr:uid="{00000000-0005-0000-0000-00004F000000}"/>
    <cellStyle name="Comma [0] 9 2" xfId="84" xr:uid="{00000000-0005-0000-0000-000050000000}"/>
    <cellStyle name="Comma [0] 9 2 2" xfId="85" xr:uid="{00000000-0005-0000-0000-000051000000}"/>
    <cellStyle name="Comma [0] 9 3" xfId="86" xr:uid="{00000000-0005-0000-0000-000052000000}"/>
    <cellStyle name="Comma [0] 9 3 2" xfId="87" xr:uid="{00000000-0005-0000-0000-000053000000}"/>
    <cellStyle name="Comma 10" xfId="88" xr:uid="{00000000-0005-0000-0000-000054000000}"/>
    <cellStyle name="Comma 11" xfId="89" xr:uid="{00000000-0005-0000-0000-000055000000}"/>
    <cellStyle name="Comma 12" xfId="90" xr:uid="{00000000-0005-0000-0000-000056000000}"/>
    <cellStyle name="Comma 13" xfId="91" xr:uid="{00000000-0005-0000-0000-000057000000}"/>
    <cellStyle name="Comma 13 2" xfId="92" xr:uid="{00000000-0005-0000-0000-000058000000}"/>
    <cellStyle name="Comma 14" xfId="93" xr:uid="{00000000-0005-0000-0000-000059000000}"/>
    <cellStyle name="Comma 15" xfId="94" xr:uid="{00000000-0005-0000-0000-00005A000000}"/>
    <cellStyle name="Comma 16" xfId="95" xr:uid="{00000000-0005-0000-0000-00005B000000}"/>
    <cellStyle name="Comma 17" xfId="96" xr:uid="{00000000-0005-0000-0000-00005C000000}"/>
    <cellStyle name="Comma 18" xfId="97" xr:uid="{00000000-0005-0000-0000-00005D000000}"/>
    <cellStyle name="Comma 18 2" xfId="98" xr:uid="{00000000-0005-0000-0000-00005E000000}"/>
    <cellStyle name="Comma 19" xfId="99" xr:uid="{00000000-0005-0000-0000-00005F000000}"/>
    <cellStyle name="Comma 2" xfId="100" xr:uid="{00000000-0005-0000-0000-000060000000}"/>
    <cellStyle name="Comma 2 10" xfId="101" xr:uid="{00000000-0005-0000-0000-000061000000}"/>
    <cellStyle name="Comma 2 11" xfId="102" xr:uid="{00000000-0005-0000-0000-000062000000}"/>
    <cellStyle name="Comma 2 2" xfId="103" xr:uid="{00000000-0005-0000-0000-000063000000}"/>
    <cellStyle name="Comma 2 2 2" xfId="104" xr:uid="{00000000-0005-0000-0000-000064000000}"/>
    <cellStyle name="Comma 2 2 2 2" xfId="105" xr:uid="{00000000-0005-0000-0000-000065000000}"/>
    <cellStyle name="Comma 2 2 3" xfId="106" xr:uid="{00000000-0005-0000-0000-000066000000}"/>
    <cellStyle name="Comma 2 2 3 2" xfId="107" xr:uid="{00000000-0005-0000-0000-000067000000}"/>
    <cellStyle name="Comma 2 2 3 2 2" xfId="108" xr:uid="{00000000-0005-0000-0000-000068000000}"/>
    <cellStyle name="Comma 2 3" xfId="109" xr:uid="{00000000-0005-0000-0000-000069000000}"/>
    <cellStyle name="Comma 2 3 2" xfId="110" xr:uid="{00000000-0005-0000-0000-00006A000000}"/>
    <cellStyle name="Comma 2 4" xfId="111" xr:uid="{00000000-0005-0000-0000-00006B000000}"/>
    <cellStyle name="Comma 2 4 2" xfId="112" xr:uid="{00000000-0005-0000-0000-00006C000000}"/>
    <cellStyle name="Comma 2 5" xfId="113" xr:uid="{00000000-0005-0000-0000-00006D000000}"/>
    <cellStyle name="Comma 2 5 2" xfId="114" xr:uid="{00000000-0005-0000-0000-00006E000000}"/>
    <cellStyle name="Comma 2 6" xfId="115" xr:uid="{00000000-0005-0000-0000-00006F000000}"/>
    <cellStyle name="Comma 2 6 2" xfId="116" xr:uid="{00000000-0005-0000-0000-000070000000}"/>
    <cellStyle name="Comma 2 7" xfId="117" xr:uid="{00000000-0005-0000-0000-000071000000}"/>
    <cellStyle name="Comma 2 8" xfId="118" xr:uid="{00000000-0005-0000-0000-000072000000}"/>
    <cellStyle name="Comma 2 9" xfId="119" xr:uid="{00000000-0005-0000-0000-000073000000}"/>
    <cellStyle name="Comma 2_ppa 2008 syarifullah" xfId="120" xr:uid="{00000000-0005-0000-0000-000074000000}"/>
    <cellStyle name="Comma 20" xfId="121" xr:uid="{00000000-0005-0000-0000-000075000000}"/>
    <cellStyle name="Comma 20 2" xfId="122" xr:uid="{00000000-0005-0000-0000-000076000000}"/>
    <cellStyle name="Comma 21" xfId="123" xr:uid="{00000000-0005-0000-0000-000077000000}"/>
    <cellStyle name="Comma 21 2" xfId="124" xr:uid="{00000000-0005-0000-0000-000078000000}"/>
    <cellStyle name="Comma 22" xfId="125" xr:uid="{00000000-0005-0000-0000-000079000000}"/>
    <cellStyle name="Comma 23" xfId="126" xr:uid="{00000000-0005-0000-0000-00007A000000}"/>
    <cellStyle name="Comma 24" xfId="127" xr:uid="{00000000-0005-0000-0000-00007B000000}"/>
    <cellStyle name="Comma 25" xfId="128" xr:uid="{00000000-0005-0000-0000-00007C000000}"/>
    <cellStyle name="Comma 26" xfId="129" xr:uid="{00000000-0005-0000-0000-00007D000000}"/>
    <cellStyle name="Comma 27" xfId="130" xr:uid="{00000000-0005-0000-0000-00007E000000}"/>
    <cellStyle name="Comma 28" xfId="131" xr:uid="{00000000-0005-0000-0000-00007F000000}"/>
    <cellStyle name="Comma 29" xfId="132" xr:uid="{00000000-0005-0000-0000-000080000000}"/>
    <cellStyle name="Comma 3" xfId="133" xr:uid="{00000000-0005-0000-0000-000081000000}"/>
    <cellStyle name="Comma 3 2" xfId="134" xr:uid="{00000000-0005-0000-0000-000082000000}"/>
    <cellStyle name="Comma 3 3" xfId="135" xr:uid="{00000000-0005-0000-0000-000083000000}"/>
    <cellStyle name="Comma 3 4" xfId="136" xr:uid="{00000000-0005-0000-0000-000084000000}"/>
    <cellStyle name="Comma 3 5" xfId="137" xr:uid="{00000000-0005-0000-0000-000085000000}"/>
    <cellStyle name="Comma 3_PPAku" xfId="138" xr:uid="{00000000-0005-0000-0000-000086000000}"/>
    <cellStyle name="Comma 30" xfId="139" xr:uid="{00000000-0005-0000-0000-000087000000}"/>
    <cellStyle name="Comma 31" xfId="140" xr:uid="{00000000-0005-0000-0000-000088000000}"/>
    <cellStyle name="Comma 4" xfId="141" xr:uid="{00000000-0005-0000-0000-000089000000}"/>
    <cellStyle name="Comma 4 2" xfId="142" xr:uid="{00000000-0005-0000-0000-00008A000000}"/>
    <cellStyle name="Comma 4 2 2" xfId="143" xr:uid="{00000000-0005-0000-0000-00008B000000}"/>
    <cellStyle name="Comma 5" xfId="144" xr:uid="{00000000-0005-0000-0000-00008C000000}"/>
    <cellStyle name="Comma 5 2" xfId="145" xr:uid="{00000000-0005-0000-0000-00008D000000}"/>
    <cellStyle name="Comma 5 3" xfId="146" xr:uid="{00000000-0005-0000-0000-00008E000000}"/>
    <cellStyle name="Comma 6" xfId="147" xr:uid="{00000000-0005-0000-0000-00008F000000}"/>
    <cellStyle name="Comma 7" xfId="148" xr:uid="{00000000-0005-0000-0000-000090000000}"/>
    <cellStyle name="Comma 7 2" xfId="149" xr:uid="{00000000-0005-0000-0000-000091000000}"/>
    <cellStyle name="Comma 8" xfId="150" xr:uid="{00000000-0005-0000-0000-000092000000}"/>
    <cellStyle name="Comma 9" xfId="151" xr:uid="{00000000-0005-0000-0000-000093000000}"/>
    <cellStyle name="Comma 9 2" xfId="152" xr:uid="{00000000-0005-0000-0000-000094000000}"/>
    <cellStyle name="Currency [0] 2" xfId="153" xr:uid="{00000000-0005-0000-0000-000095000000}"/>
    <cellStyle name="Currency [0] 3" xfId="154" xr:uid="{00000000-0005-0000-0000-000096000000}"/>
    <cellStyle name="Currency [0] 3 2" xfId="155" xr:uid="{00000000-0005-0000-0000-000097000000}"/>
    <cellStyle name="Currency 2" xfId="156" xr:uid="{00000000-0005-0000-0000-000098000000}"/>
    <cellStyle name="Currency 3" xfId="157" xr:uid="{00000000-0005-0000-0000-000099000000}"/>
    <cellStyle name="Euro" xfId="158" xr:uid="{00000000-0005-0000-0000-00009A000000}"/>
    <cellStyle name="Euro 2" xfId="159" xr:uid="{00000000-0005-0000-0000-00009B000000}"/>
    <cellStyle name="Koma [0]" xfId="1" builtinId="6"/>
    <cellStyle name="Normal" xfId="0" builtinId="0"/>
    <cellStyle name="Normal 10" xfId="160" xr:uid="{00000000-0005-0000-0000-00009D000000}"/>
    <cellStyle name="Normal 10 2" xfId="161" xr:uid="{00000000-0005-0000-0000-00009E000000}"/>
    <cellStyle name="Normal 10 3" xfId="162" xr:uid="{00000000-0005-0000-0000-00009F000000}"/>
    <cellStyle name="Normal 10 3 2" xfId="163" xr:uid="{00000000-0005-0000-0000-0000A0000000}"/>
    <cellStyle name="Normal 10 4" xfId="164" xr:uid="{00000000-0005-0000-0000-0000A1000000}"/>
    <cellStyle name="Normal 10 4 2" xfId="165" xr:uid="{00000000-0005-0000-0000-0000A2000000}"/>
    <cellStyle name="Normal 10 5" xfId="166" xr:uid="{00000000-0005-0000-0000-0000A3000000}"/>
    <cellStyle name="Normal 10 6" xfId="167" xr:uid="{00000000-0005-0000-0000-0000A4000000}"/>
    <cellStyle name="Normal 10 7" xfId="168" xr:uid="{00000000-0005-0000-0000-0000A5000000}"/>
    <cellStyle name="Normal 11" xfId="169" xr:uid="{00000000-0005-0000-0000-0000A6000000}"/>
    <cellStyle name="Normal 11 2" xfId="170" xr:uid="{00000000-0005-0000-0000-0000A7000000}"/>
    <cellStyle name="Normal 11 2 2" xfId="171" xr:uid="{00000000-0005-0000-0000-0000A8000000}"/>
    <cellStyle name="Normal 11 3" xfId="172" xr:uid="{00000000-0005-0000-0000-0000A9000000}"/>
    <cellStyle name="Normal 11 4" xfId="173" xr:uid="{00000000-0005-0000-0000-0000AA000000}"/>
    <cellStyle name="Normal 11 5" xfId="174" xr:uid="{00000000-0005-0000-0000-0000AB000000}"/>
    <cellStyle name="Normal 12" xfId="175" xr:uid="{00000000-0005-0000-0000-0000AC000000}"/>
    <cellStyle name="Normal 12 2" xfId="176" xr:uid="{00000000-0005-0000-0000-0000AD000000}"/>
    <cellStyle name="Normal 12 2 2" xfId="177" xr:uid="{00000000-0005-0000-0000-0000AE000000}"/>
    <cellStyle name="Normal 12 2 3" xfId="178" xr:uid="{00000000-0005-0000-0000-0000AF000000}"/>
    <cellStyle name="Normal 12 3" xfId="179" xr:uid="{00000000-0005-0000-0000-0000B0000000}"/>
    <cellStyle name="Normal 12 4" xfId="180" xr:uid="{00000000-0005-0000-0000-0000B1000000}"/>
    <cellStyle name="Normal 12 5" xfId="181" xr:uid="{00000000-0005-0000-0000-0000B2000000}"/>
    <cellStyle name="Normal 13" xfId="182" xr:uid="{00000000-0005-0000-0000-0000B3000000}"/>
    <cellStyle name="Normal 13 2" xfId="183" xr:uid="{00000000-0005-0000-0000-0000B4000000}"/>
    <cellStyle name="Normal 14" xfId="184" xr:uid="{00000000-0005-0000-0000-0000B5000000}"/>
    <cellStyle name="Normal 14 2" xfId="185" xr:uid="{00000000-0005-0000-0000-0000B6000000}"/>
    <cellStyle name="Normal 14 2 2" xfId="186" xr:uid="{00000000-0005-0000-0000-0000B7000000}"/>
    <cellStyle name="Normal 14 3" xfId="187" xr:uid="{00000000-0005-0000-0000-0000B8000000}"/>
    <cellStyle name="Normal 14 4" xfId="188" xr:uid="{00000000-0005-0000-0000-0000B9000000}"/>
    <cellStyle name="Normal 14 5" xfId="189" xr:uid="{00000000-0005-0000-0000-0000BA000000}"/>
    <cellStyle name="Normal 15" xfId="190" xr:uid="{00000000-0005-0000-0000-0000BB000000}"/>
    <cellStyle name="Normal 15 2" xfId="191" xr:uid="{00000000-0005-0000-0000-0000BC000000}"/>
    <cellStyle name="Normal 15 2 2" xfId="192" xr:uid="{00000000-0005-0000-0000-0000BD000000}"/>
    <cellStyle name="Normal 15 3" xfId="193" xr:uid="{00000000-0005-0000-0000-0000BE000000}"/>
    <cellStyle name="Normal 15 4" xfId="194" xr:uid="{00000000-0005-0000-0000-0000BF000000}"/>
    <cellStyle name="Normal 15 5" xfId="195" xr:uid="{00000000-0005-0000-0000-0000C0000000}"/>
    <cellStyle name="Normal 16" xfId="196" xr:uid="{00000000-0005-0000-0000-0000C1000000}"/>
    <cellStyle name="Normal 17" xfId="197" xr:uid="{00000000-0005-0000-0000-0000C2000000}"/>
    <cellStyle name="Normal 17 2" xfId="198" xr:uid="{00000000-0005-0000-0000-0000C3000000}"/>
    <cellStyle name="Normal 18" xfId="199" xr:uid="{00000000-0005-0000-0000-0000C4000000}"/>
    <cellStyle name="Normal 18 2" xfId="200" xr:uid="{00000000-0005-0000-0000-0000C5000000}"/>
    <cellStyle name="Normal 18 2 2" xfId="201" xr:uid="{00000000-0005-0000-0000-0000C6000000}"/>
    <cellStyle name="Normal 18 3" xfId="202" xr:uid="{00000000-0005-0000-0000-0000C7000000}"/>
    <cellStyle name="Normal 18 4" xfId="203" xr:uid="{00000000-0005-0000-0000-0000C8000000}"/>
    <cellStyle name="Normal 18 5" xfId="204" xr:uid="{00000000-0005-0000-0000-0000C9000000}"/>
    <cellStyle name="Normal 19" xfId="205" xr:uid="{00000000-0005-0000-0000-0000CA000000}"/>
    <cellStyle name="Normal 19 2" xfId="206" xr:uid="{00000000-0005-0000-0000-0000CB000000}"/>
    <cellStyle name="Normal 19 3" xfId="207" xr:uid="{00000000-0005-0000-0000-0000CC000000}"/>
    <cellStyle name="Normal 2" xfId="208" xr:uid="{00000000-0005-0000-0000-0000CD000000}"/>
    <cellStyle name="Normal 2 10" xfId="209" xr:uid="{00000000-0005-0000-0000-0000CE000000}"/>
    <cellStyle name="Normal 2 11" xfId="210" xr:uid="{00000000-0005-0000-0000-0000CF000000}"/>
    <cellStyle name="Normal 2 12" xfId="211" xr:uid="{00000000-0005-0000-0000-0000D0000000}"/>
    <cellStyle name="Normal 2 12 2" xfId="212" xr:uid="{00000000-0005-0000-0000-0000D1000000}"/>
    <cellStyle name="Normal 2 13" xfId="213" xr:uid="{00000000-0005-0000-0000-0000D2000000}"/>
    <cellStyle name="Normal 2 13 2" xfId="214" xr:uid="{00000000-0005-0000-0000-0000D3000000}"/>
    <cellStyle name="Normal 2 14" xfId="215" xr:uid="{00000000-0005-0000-0000-0000D4000000}"/>
    <cellStyle name="Normal 2 15" xfId="216" xr:uid="{00000000-0005-0000-0000-0000D5000000}"/>
    <cellStyle name="Normal 2 2" xfId="217" xr:uid="{00000000-0005-0000-0000-0000D6000000}"/>
    <cellStyle name="Normal 2 2 2" xfId="218" xr:uid="{00000000-0005-0000-0000-0000D7000000}"/>
    <cellStyle name="Normal 2 2 2 2" xfId="219" xr:uid="{00000000-0005-0000-0000-0000D8000000}"/>
    <cellStyle name="Normal 2 2 3" xfId="220" xr:uid="{00000000-0005-0000-0000-0000D9000000}"/>
    <cellStyle name="Normal 2 3" xfId="3" xr:uid="{00000000-0005-0000-0000-0000DA000000}"/>
    <cellStyle name="Normal 2 3 2" xfId="221" xr:uid="{00000000-0005-0000-0000-0000DB000000}"/>
    <cellStyle name="Normal 2 3 3" xfId="222" xr:uid="{00000000-0005-0000-0000-0000DC000000}"/>
    <cellStyle name="Normal 2 3 4" xfId="223" xr:uid="{00000000-0005-0000-0000-0000DD000000}"/>
    <cellStyle name="Normal 2 4" xfId="224" xr:uid="{00000000-0005-0000-0000-0000DE000000}"/>
    <cellStyle name="Normal 2 4 2" xfId="225" xr:uid="{00000000-0005-0000-0000-0000DF000000}"/>
    <cellStyle name="Normal 2 4 2 2" xfId="226" xr:uid="{00000000-0005-0000-0000-0000E0000000}"/>
    <cellStyle name="Normal 2 4 3" xfId="227" xr:uid="{00000000-0005-0000-0000-0000E1000000}"/>
    <cellStyle name="Normal 2 4 3 2" xfId="228" xr:uid="{00000000-0005-0000-0000-0000E2000000}"/>
    <cellStyle name="Normal 2 4 3 2 2" xfId="229" xr:uid="{00000000-0005-0000-0000-0000E3000000}"/>
    <cellStyle name="Normal 2 4 3 2 2 2" xfId="230" xr:uid="{00000000-0005-0000-0000-0000E4000000}"/>
    <cellStyle name="Normal 2 4 3 2 3" xfId="231" xr:uid="{00000000-0005-0000-0000-0000E5000000}"/>
    <cellStyle name="Normal 2 4 3 2 4" xfId="232" xr:uid="{00000000-0005-0000-0000-0000E6000000}"/>
    <cellStyle name="Normal 2 4 3 2 5" xfId="233" xr:uid="{00000000-0005-0000-0000-0000E7000000}"/>
    <cellStyle name="Normal 2 4 3 3" xfId="234" xr:uid="{00000000-0005-0000-0000-0000E8000000}"/>
    <cellStyle name="Normal 2 4 3 3 2" xfId="235" xr:uid="{00000000-0005-0000-0000-0000E9000000}"/>
    <cellStyle name="Normal 2 4 3 4" xfId="236" xr:uid="{00000000-0005-0000-0000-0000EA000000}"/>
    <cellStyle name="Normal 2 4 3 5" xfId="237" xr:uid="{00000000-0005-0000-0000-0000EB000000}"/>
    <cellStyle name="Normal 2 4 3 6" xfId="238" xr:uid="{00000000-0005-0000-0000-0000EC000000}"/>
    <cellStyle name="Normal 2 4 4" xfId="239" xr:uid="{00000000-0005-0000-0000-0000ED000000}"/>
    <cellStyle name="Normal 2 4 4 2" xfId="240" xr:uid="{00000000-0005-0000-0000-0000EE000000}"/>
    <cellStyle name="Normal 2 4 5" xfId="241" xr:uid="{00000000-0005-0000-0000-0000EF000000}"/>
    <cellStyle name="Normal 2 4 5 2" xfId="242" xr:uid="{00000000-0005-0000-0000-0000F0000000}"/>
    <cellStyle name="Normal 2 4 5 2 2" xfId="243" xr:uid="{00000000-0005-0000-0000-0000F1000000}"/>
    <cellStyle name="Normal 2 4 5 3" xfId="244" xr:uid="{00000000-0005-0000-0000-0000F2000000}"/>
    <cellStyle name="Normal 2 4 5 4" xfId="245" xr:uid="{00000000-0005-0000-0000-0000F3000000}"/>
    <cellStyle name="Normal 2 4 5 5" xfId="246" xr:uid="{00000000-0005-0000-0000-0000F4000000}"/>
    <cellStyle name="Normal 2 4 6" xfId="247" xr:uid="{00000000-0005-0000-0000-0000F5000000}"/>
    <cellStyle name="Normal 2 4 7" xfId="248" xr:uid="{00000000-0005-0000-0000-0000F6000000}"/>
    <cellStyle name="Normal 2 4 8" xfId="249" xr:uid="{00000000-0005-0000-0000-0000F7000000}"/>
    <cellStyle name="Normal 2 5" xfId="250" xr:uid="{00000000-0005-0000-0000-0000F8000000}"/>
    <cellStyle name="Normal 2 5 2" xfId="251" xr:uid="{00000000-0005-0000-0000-0000F9000000}"/>
    <cellStyle name="Normal 2 5 3" xfId="252" xr:uid="{00000000-0005-0000-0000-0000FA000000}"/>
    <cellStyle name="Normal 2 6" xfId="253" xr:uid="{00000000-0005-0000-0000-0000FB000000}"/>
    <cellStyle name="Normal 2 7" xfId="254" xr:uid="{00000000-0005-0000-0000-0000FC000000}"/>
    <cellStyle name="Normal 2 8" xfId="255" xr:uid="{00000000-0005-0000-0000-0000FD000000}"/>
    <cellStyle name="Normal 2 8 2" xfId="256" xr:uid="{00000000-0005-0000-0000-0000FE000000}"/>
    <cellStyle name="Normal 2 9" xfId="257" xr:uid="{00000000-0005-0000-0000-0000FF000000}"/>
    <cellStyle name="Normal 2 9 2" xfId="258" xr:uid="{00000000-0005-0000-0000-000000010000}"/>
    <cellStyle name="Normal 2_ (RASIONALISASI) " xfId="259" xr:uid="{00000000-0005-0000-0000-000001010000}"/>
    <cellStyle name="Normal 2_DRAFT PERUB PPAS 2009-2" xfId="4" xr:uid="{00000000-0005-0000-0000-000002010000}"/>
    <cellStyle name="Normal 2_Monitoring Ta.2010 Triwulan.I" xfId="2" xr:uid="{00000000-0005-0000-0000-000003010000}"/>
    <cellStyle name="Normal 20" xfId="260" xr:uid="{00000000-0005-0000-0000-000004010000}"/>
    <cellStyle name="Normal 20 2" xfId="261" xr:uid="{00000000-0005-0000-0000-000005010000}"/>
    <cellStyle name="Normal 21" xfId="262" xr:uid="{00000000-0005-0000-0000-000006010000}"/>
    <cellStyle name="Normal 21 2" xfId="263" xr:uid="{00000000-0005-0000-0000-000007010000}"/>
    <cellStyle name="Normal 22" xfId="264" xr:uid="{00000000-0005-0000-0000-000008010000}"/>
    <cellStyle name="Normal 23" xfId="265" xr:uid="{00000000-0005-0000-0000-000009010000}"/>
    <cellStyle name="Normal 23 2" xfId="266" xr:uid="{00000000-0005-0000-0000-00000A010000}"/>
    <cellStyle name="Normal 24" xfId="267" xr:uid="{00000000-0005-0000-0000-00000B010000}"/>
    <cellStyle name="Normal 24 2" xfId="268" xr:uid="{00000000-0005-0000-0000-00000C010000}"/>
    <cellStyle name="Normal 25" xfId="269" xr:uid="{00000000-0005-0000-0000-00000D010000}"/>
    <cellStyle name="Normal 25 2" xfId="270" xr:uid="{00000000-0005-0000-0000-00000E010000}"/>
    <cellStyle name="Normal 26" xfId="271" xr:uid="{00000000-0005-0000-0000-00000F010000}"/>
    <cellStyle name="Normal 26 2" xfId="272" xr:uid="{00000000-0005-0000-0000-000010010000}"/>
    <cellStyle name="Normal 27" xfId="273" xr:uid="{00000000-0005-0000-0000-000011010000}"/>
    <cellStyle name="Normal 27 2" xfId="274" xr:uid="{00000000-0005-0000-0000-000012010000}"/>
    <cellStyle name="Normal 28" xfId="275" xr:uid="{00000000-0005-0000-0000-000013010000}"/>
    <cellStyle name="Normal 28 2" xfId="276" xr:uid="{00000000-0005-0000-0000-000014010000}"/>
    <cellStyle name="Normal 29" xfId="277" xr:uid="{00000000-0005-0000-0000-000015010000}"/>
    <cellStyle name="Normal 3" xfId="278" xr:uid="{00000000-0005-0000-0000-000016010000}"/>
    <cellStyle name="Normal 3 2" xfId="279" xr:uid="{00000000-0005-0000-0000-000017010000}"/>
    <cellStyle name="Normal 3 2 2" xfId="280" xr:uid="{00000000-0005-0000-0000-000018010000}"/>
    <cellStyle name="Normal 3 2 2 2" xfId="281" xr:uid="{00000000-0005-0000-0000-000019010000}"/>
    <cellStyle name="Normal 3 2 2 2 2" xfId="282" xr:uid="{00000000-0005-0000-0000-00001A010000}"/>
    <cellStyle name="Normal 3 2 2 3" xfId="283" xr:uid="{00000000-0005-0000-0000-00001B010000}"/>
    <cellStyle name="Normal 3 2 2 4" xfId="284" xr:uid="{00000000-0005-0000-0000-00001C010000}"/>
    <cellStyle name="Normal 3 2 2 5" xfId="285" xr:uid="{00000000-0005-0000-0000-00001D010000}"/>
    <cellStyle name="Normal 3 3" xfId="286" xr:uid="{00000000-0005-0000-0000-00001E010000}"/>
    <cellStyle name="Normal 3 3 2" xfId="287" xr:uid="{00000000-0005-0000-0000-00001F010000}"/>
    <cellStyle name="Normal 3 3 2 2" xfId="288" xr:uid="{00000000-0005-0000-0000-000020010000}"/>
    <cellStyle name="Normal 3 3 3" xfId="289" xr:uid="{00000000-0005-0000-0000-000021010000}"/>
    <cellStyle name="Normal 3 3 4" xfId="290" xr:uid="{00000000-0005-0000-0000-000022010000}"/>
    <cellStyle name="Normal 3 3 5" xfId="291" xr:uid="{00000000-0005-0000-0000-000023010000}"/>
    <cellStyle name="Normal 30" xfId="292" xr:uid="{00000000-0005-0000-0000-000024010000}"/>
    <cellStyle name="Normal 30 2" xfId="293" xr:uid="{00000000-0005-0000-0000-000025010000}"/>
    <cellStyle name="Normal 31" xfId="294" xr:uid="{00000000-0005-0000-0000-000026010000}"/>
    <cellStyle name="Normal 31 2" xfId="295" xr:uid="{00000000-0005-0000-0000-000027010000}"/>
    <cellStyle name="Normal 32" xfId="296" xr:uid="{00000000-0005-0000-0000-000028010000}"/>
    <cellStyle name="Normal 32 2" xfId="297" xr:uid="{00000000-0005-0000-0000-000029010000}"/>
    <cellStyle name="Normal 33" xfId="298" xr:uid="{00000000-0005-0000-0000-00002A010000}"/>
    <cellStyle name="Normal 33 2" xfId="299" xr:uid="{00000000-0005-0000-0000-00002B010000}"/>
    <cellStyle name="Normal 34" xfId="300" xr:uid="{00000000-0005-0000-0000-00002C010000}"/>
    <cellStyle name="Normal 34 2" xfId="301" xr:uid="{00000000-0005-0000-0000-00002D010000}"/>
    <cellStyle name="Normal 35" xfId="302" xr:uid="{00000000-0005-0000-0000-00002E010000}"/>
    <cellStyle name="Normal 35 2" xfId="303" xr:uid="{00000000-0005-0000-0000-00002F010000}"/>
    <cellStyle name="Normal 36" xfId="304" xr:uid="{00000000-0005-0000-0000-000030010000}"/>
    <cellStyle name="Normal 37" xfId="305" xr:uid="{00000000-0005-0000-0000-000031010000}"/>
    <cellStyle name="Normal 37 2" xfId="306" xr:uid="{00000000-0005-0000-0000-000032010000}"/>
    <cellStyle name="Normal 38" xfId="307" xr:uid="{00000000-0005-0000-0000-000033010000}"/>
    <cellStyle name="Normal 39" xfId="308" xr:uid="{00000000-0005-0000-0000-000034010000}"/>
    <cellStyle name="Normal 39 2" xfId="309" xr:uid="{00000000-0005-0000-0000-000035010000}"/>
    <cellStyle name="Normal 4" xfId="310" xr:uid="{00000000-0005-0000-0000-000036010000}"/>
    <cellStyle name="Normal 4 2" xfId="311" xr:uid="{00000000-0005-0000-0000-000037010000}"/>
    <cellStyle name="Normal 4 2 2" xfId="312" xr:uid="{00000000-0005-0000-0000-000038010000}"/>
    <cellStyle name="Normal 4 3" xfId="313" xr:uid="{00000000-0005-0000-0000-000039010000}"/>
    <cellStyle name="Normal 4 4" xfId="314" xr:uid="{00000000-0005-0000-0000-00003A010000}"/>
    <cellStyle name="Normal 40" xfId="315" xr:uid="{00000000-0005-0000-0000-00003B010000}"/>
    <cellStyle name="Normal 41" xfId="316" xr:uid="{00000000-0005-0000-0000-00003C010000}"/>
    <cellStyle name="Normal 41 2" xfId="317" xr:uid="{00000000-0005-0000-0000-00003D010000}"/>
    <cellStyle name="Normal 41 2 2" xfId="318" xr:uid="{00000000-0005-0000-0000-00003E010000}"/>
    <cellStyle name="Normal 41 2 2 2" xfId="319" xr:uid="{00000000-0005-0000-0000-00003F010000}"/>
    <cellStyle name="Normal 41 2 3" xfId="320" xr:uid="{00000000-0005-0000-0000-000040010000}"/>
    <cellStyle name="Normal 41 2 4" xfId="321" xr:uid="{00000000-0005-0000-0000-000041010000}"/>
    <cellStyle name="Normal 41 2 5" xfId="322" xr:uid="{00000000-0005-0000-0000-000042010000}"/>
    <cellStyle name="Normal 41 3" xfId="323" xr:uid="{00000000-0005-0000-0000-000043010000}"/>
    <cellStyle name="Normal 41 4" xfId="324" xr:uid="{00000000-0005-0000-0000-000044010000}"/>
    <cellStyle name="Normal 42" xfId="325" xr:uid="{00000000-0005-0000-0000-000045010000}"/>
    <cellStyle name="Normal 42 2" xfId="326" xr:uid="{00000000-0005-0000-0000-000046010000}"/>
    <cellStyle name="Normal 43" xfId="327" xr:uid="{00000000-0005-0000-0000-000047010000}"/>
    <cellStyle name="Normal 43 2" xfId="328" xr:uid="{00000000-0005-0000-0000-000048010000}"/>
    <cellStyle name="Normal 43 2 2" xfId="329" xr:uid="{00000000-0005-0000-0000-000049010000}"/>
    <cellStyle name="Normal 43 3" xfId="330" xr:uid="{00000000-0005-0000-0000-00004A010000}"/>
    <cellStyle name="Normal 43 4" xfId="331" xr:uid="{00000000-0005-0000-0000-00004B010000}"/>
    <cellStyle name="Normal 43 5" xfId="332" xr:uid="{00000000-0005-0000-0000-00004C010000}"/>
    <cellStyle name="Normal 44" xfId="333" xr:uid="{00000000-0005-0000-0000-00004D010000}"/>
    <cellStyle name="Normal 45" xfId="334" xr:uid="{00000000-0005-0000-0000-00004E010000}"/>
    <cellStyle name="Normal 46" xfId="335" xr:uid="{00000000-0005-0000-0000-00004F010000}"/>
    <cellStyle name="Normal 47" xfId="336" xr:uid="{00000000-0005-0000-0000-000050010000}"/>
    <cellStyle name="Normal 48" xfId="337" xr:uid="{00000000-0005-0000-0000-000051010000}"/>
    <cellStyle name="Normal 49" xfId="338" xr:uid="{00000000-0005-0000-0000-000052010000}"/>
    <cellStyle name="Normal 5" xfId="339" xr:uid="{00000000-0005-0000-0000-000053010000}"/>
    <cellStyle name="Normal 5 2" xfId="340" xr:uid="{00000000-0005-0000-0000-000054010000}"/>
    <cellStyle name="Normal 5 3" xfId="341" xr:uid="{00000000-0005-0000-0000-000055010000}"/>
    <cellStyle name="Normal 50" xfId="342" xr:uid="{00000000-0005-0000-0000-000056010000}"/>
    <cellStyle name="Normal 51" xfId="343" xr:uid="{00000000-0005-0000-0000-000057010000}"/>
    <cellStyle name="Normal 52" xfId="344" xr:uid="{00000000-0005-0000-0000-000058010000}"/>
    <cellStyle name="Normal 53" xfId="345" xr:uid="{00000000-0005-0000-0000-000059010000}"/>
    <cellStyle name="Normal 54" xfId="346" xr:uid="{00000000-0005-0000-0000-00005A010000}"/>
    <cellStyle name="Normal 55" xfId="347" xr:uid="{00000000-0005-0000-0000-00005B010000}"/>
    <cellStyle name="Normal 56" xfId="348" xr:uid="{00000000-0005-0000-0000-00005C010000}"/>
    <cellStyle name="Normal 6" xfId="349" xr:uid="{00000000-0005-0000-0000-00005D010000}"/>
    <cellStyle name="Normal 6 2" xfId="350" xr:uid="{00000000-0005-0000-0000-00005E010000}"/>
    <cellStyle name="Normal 6 2 2" xfId="351" xr:uid="{00000000-0005-0000-0000-00005F010000}"/>
    <cellStyle name="Normal 6 3" xfId="352" xr:uid="{00000000-0005-0000-0000-000060010000}"/>
    <cellStyle name="Normal 7" xfId="353" xr:uid="{00000000-0005-0000-0000-000061010000}"/>
    <cellStyle name="Normal 7 2" xfId="354" xr:uid="{00000000-0005-0000-0000-000062010000}"/>
    <cellStyle name="Normal 7 2 2" xfId="355" xr:uid="{00000000-0005-0000-0000-000063010000}"/>
    <cellStyle name="Normal 7 2 2 2" xfId="356" xr:uid="{00000000-0005-0000-0000-000064010000}"/>
    <cellStyle name="Normal 7 2 3" xfId="357" xr:uid="{00000000-0005-0000-0000-000065010000}"/>
    <cellStyle name="Normal 7 2 4" xfId="358" xr:uid="{00000000-0005-0000-0000-000066010000}"/>
    <cellStyle name="Normal 7 2 5" xfId="359" xr:uid="{00000000-0005-0000-0000-000067010000}"/>
    <cellStyle name="Normal 7 3" xfId="360" xr:uid="{00000000-0005-0000-0000-000068010000}"/>
    <cellStyle name="Normal 8" xfId="361" xr:uid="{00000000-0005-0000-0000-000069010000}"/>
    <cellStyle name="Normal 8 2" xfId="362" xr:uid="{00000000-0005-0000-0000-00006A010000}"/>
    <cellStyle name="Normal 8 2 2" xfId="363" xr:uid="{00000000-0005-0000-0000-00006B010000}"/>
    <cellStyle name="Normal 8 2 2 2" xfId="364" xr:uid="{00000000-0005-0000-0000-00006C010000}"/>
    <cellStyle name="Normal 8 2 3" xfId="365" xr:uid="{00000000-0005-0000-0000-00006D010000}"/>
    <cellStyle name="Normal 8 3" xfId="366" xr:uid="{00000000-0005-0000-0000-00006E010000}"/>
    <cellStyle name="Normal 8 3 2" xfId="367" xr:uid="{00000000-0005-0000-0000-00006F010000}"/>
    <cellStyle name="Normal 8 4" xfId="368" xr:uid="{00000000-0005-0000-0000-000070010000}"/>
    <cellStyle name="Normal 8 5" xfId="369" xr:uid="{00000000-0005-0000-0000-000071010000}"/>
    <cellStyle name="Normal 8 6" xfId="370" xr:uid="{00000000-0005-0000-0000-000072010000}"/>
    <cellStyle name="Normal 9" xfId="371" xr:uid="{00000000-0005-0000-0000-000073010000}"/>
    <cellStyle name="Normal 9 2" xfId="372" xr:uid="{00000000-0005-0000-0000-000074010000}"/>
    <cellStyle name="Normal 9 3" xfId="373" xr:uid="{00000000-0005-0000-0000-000075010000}"/>
    <cellStyle name="Normal 9 3 2" xfId="374" xr:uid="{00000000-0005-0000-0000-000076010000}"/>
    <cellStyle name="Normal 9 4" xfId="375" xr:uid="{00000000-0005-0000-0000-000077010000}"/>
    <cellStyle name="Normal 9 5" xfId="376" xr:uid="{00000000-0005-0000-0000-000078010000}"/>
    <cellStyle name="Normal 9 6" xfId="377" xr:uid="{00000000-0005-0000-0000-000079010000}"/>
    <cellStyle name="Percent 10" xfId="378" xr:uid="{00000000-0005-0000-0000-00007A010000}"/>
    <cellStyle name="Percent 11" xfId="379" xr:uid="{00000000-0005-0000-0000-00007B010000}"/>
    <cellStyle name="Percent 12" xfId="380" xr:uid="{00000000-0005-0000-0000-00007C010000}"/>
    <cellStyle name="Percent 13" xfId="381" xr:uid="{00000000-0005-0000-0000-00007D010000}"/>
    <cellStyle name="Percent 2" xfId="382" xr:uid="{00000000-0005-0000-0000-00007E010000}"/>
    <cellStyle name="Percent 2 2" xfId="383" xr:uid="{00000000-0005-0000-0000-00007F010000}"/>
    <cellStyle name="Percent 3" xfId="384" xr:uid="{00000000-0005-0000-0000-000080010000}"/>
    <cellStyle name="Percent 3 2" xfId="385" xr:uid="{00000000-0005-0000-0000-000081010000}"/>
    <cellStyle name="Percent 3 2 2" xfId="386" xr:uid="{00000000-0005-0000-0000-000082010000}"/>
    <cellStyle name="Percent 3 2 2 2" xfId="387" xr:uid="{00000000-0005-0000-0000-000083010000}"/>
    <cellStyle name="Percent 3 2 3" xfId="388" xr:uid="{00000000-0005-0000-0000-000084010000}"/>
    <cellStyle name="Percent 3 2 4" xfId="389" xr:uid="{00000000-0005-0000-0000-000085010000}"/>
    <cellStyle name="Percent 3 2 5" xfId="390" xr:uid="{00000000-0005-0000-0000-000086010000}"/>
    <cellStyle name="Percent 3 3" xfId="391" xr:uid="{00000000-0005-0000-0000-000087010000}"/>
    <cellStyle name="Percent 3 3 2" xfId="392" xr:uid="{00000000-0005-0000-0000-000088010000}"/>
    <cellStyle name="Percent 3 4" xfId="393" xr:uid="{00000000-0005-0000-0000-000089010000}"/>
    <cellStyle name="Percent 3 5" xfId="394" xr:uid="{00000000-0005-0000-0000-00008A010000}"/>
    <cellStyle name="Percent 3 6" xfId="395" xr:uid="{00000000-0005-0000-0000-00008B010000}"/>
    <cellStyle name="Percent 4" xfId="396" xr:uid="{00000000-0005-0000-0000-00008C010000}"/>
    <cellStyle name="Percent 4 2" xfId="397" xr:uid="{00000000-0005-0000-0000-00008D010000}"/>
    <cellStyle name="Percent 4 2 2" xfId="398" xr:uid="{00000000-0005-0000-0000-00008E010000}"/>
    <cellStyle name="Percent 4 3" xfId="399" xr:uid="{00000000-0005-0000-0000-00008F010000}"/>
    <cellStyle name="Percent 4 4" xfId="400" xr:uid="{00000000-0005-0000-0000-000090010000}"/>
    <cellStyle name="Percent 4 5" xfId="401" xr:uid="{00000000-0005-0000-0000-000091010000}"/>
    <cellStyle name="Percent 5" xfId="402" xr:uid="{00000000-0005-0000-0000-000092010000}"/>
    <cellStyle name="Percent 5 2" xfId="403" xr:uid="{00000000-0005-0000-0000-000093010000}"/>
    <cellStyle name="Percent 5 3" xfId="404" xr:uid="{00000000-0005-0000-0000-000094010000}"/>
    <cellStyle name="Percent 6" xfId="405" xr:uid="{00000000-0005-0000-0000-000095010000}"/>
    <cellStyle name="Percent 7" xfId="406" xr:uid="{00000000-0005-0000-0000-000096010000}"/>
    <cellStyle name="Percent 8" xfId="407" xr:uid="{00000000-0005-0000-0000-000097010000}"/>
    <cellStyle name="Percent 9" xfId="408" xr:uid="{00000000-0005-0000-0000-000098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externalLink" Target="externalLinks/externalLink2.xml" /><Relationship Id="rId7" Type="http://schemas.openxmlformats.org/officeDocument/2006/relationships/sharedStrings" Target="sharedStrings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externalLink" Target="externalLinks/externalLink3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B.%20BAG.%20KEUANGAN_BAG.%20UMUM/File%20Renja/SUB.%20BAG.%20KEUANGAN_BAG.%20UMUM/File%20Penting%20Bag.%20Umum/lap%20keuangan%20setdako_2013/1.20.00%20PPKD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iwulan%20I/titi%20FB/SUB.%20BAG.%20KEUANGAN_BAG.%20UMUM/File%20Renja/SUB.%20BAG.%20KEUANGAN_BAG.%20UMUM/File%20Penting%20Bag.%20Umum/lap%20keuangan%20setdako_2013/1.01.01%20Dinas%20Pendidikan.xls" TargetMode="External" 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/Bacukiki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an"/>
      <sheetName val="perhit"/>
      <sheetName val="gaji"/>
      <sheetName val="Sheet1"/>
    </sheetNames>
    <sheetDataSet>
      <sheetData sheetId="0">
        <row r="138">
          <cell r="AI138" t="str">
            <v>4.1.1</v>
          </cell>
          <cell r="AJ138" t="str">
            <v>4.1.2</v>
          </cell>
          <cell r="AK138" t="str">
            <v>4.1.3</v>
          </cell>
          <cell r="AL138" t="str">
            <v>4.1.4</v>
          </cell>
          <cell r="AM138" t="str">
            <v>5.1.2.01</v>
          </cell>
          <cell r="AN138" t="str">
            <v>5.1.4.01</v>
          </cell>
          <cell r="AO138" t="str">
            <v>5.1.4.02</v>
          </cell>
          <cell r="AP138" t="str">
            <v>5.1.4.03</v>
          </cell>
          <cell r="AQ138" t="str">
            <v>5.1.4.04</v>
          </cell>
          <cell r="AR138" t="str">
            <v>5.1.4.05</v>
          </cell>
          <cell r="AS138" t="str">
            <v>5.1.4.06</v>
          </cell>
          <cell r="AT138" t="str">
            <v>5.1.5.01</v>
          </cell>
          <cell r="AU138" t="str">
            <v>5.1.5.02</v>
          </cell>
          <cell r="AV138" t="str">
            <v>5.1.5.03</v>
          </cell>
          <cell r="AW138" t="str">
            <v>5.1.7.05</v>
          </cell>
          <cell r="AX138" t="str">
            <v>5.1.8.01</v>
          </cell>
          <cell r="AY138" t="str">
            <v>5.2.1.05</v>
          </cell>
          <cell r="AZ138" t="str">
            <v>5.2.1.05.</v>
          </cell>
          <cell r="BA138" t="str">
            <v>5.2.2.01</v>
          </cell>
          <cell r="BB138" t="str">
            <v>5.2.2.02</v>
          </cell>
          <cell r="BC138" t="str">
            <v>5.2.2.03</v>
          </cell>
          <cell r="BD138" t="str">
            <v>5.2.2.04</v>
          </cell>
          <cell r="BE138" t="str">
            <v>5.2.2.05</v>
          </cell>
          <cell r="BF138" t="str">
            <v>5.2.2.06</v>
          </cell>
          <cell r="BG138" t="str">
            <v>5.2.2.07</v>
          </cell>
          <cell r="BH138" t="str">
            <v>5.2.2.08</v>
          </cell>
          <cell r="BI138" t="str">
            <v>5.2.2.09</v>
          </cell>
          <cell r="BJ138" t="str">
            <v>5.2.2.10</v>
          </cell>
          <cell r="BK138" t="str">
            <v>5.2.2.11</v>
          </cell>
          <cell r="BL138" t="str">
            <v>5.2.2.12</v>
          </cell>
          <cell r="BM138" t="str">
            <v>5.2.2.13</v>
          </cell>
          <cell r="BN138" t="str">
            <v>5.2.2.14</v>
          </cell>
          <cell r="BO138" t="str">
            <v>5.2.2.15</v>
          </cell>
          <cell r="BP138" t="str">
            <v>5.2.2.16</v>
          </cell>
          <cell r="BQ138" t="str">
            <v>5.2.2.17</v>
          </cell>
          <cell r="BR138" t="str">
            <v>5.2.2.18</v>
          </cell>
          <cell r="BS138" t="str">
            <v>5.2.2.19</v>
          </cell>
          <cell r="BT138" t="str">
            <v>5.2.2.19.</v>
          </cell>
          <cell r="BU138" t="str">
            <v>5.2.2.20</v>
          </cell>
          <cell r="BV138" t="str">
            <v>5.2.2.21</v>
          </cell>
          <cell r="BW138" t="str">
            <v>5.2.2.22</v>
          </cell>
          <cell r="BX138" t="str">
            <v>5.2.2.23</v>
          </cell>
          <cell r="BY138" t="str">
            <v>5.2.2.24</v>
          </cell>
          <cell r="BZ138" t="str">
            <v>5.2.3.01</v>
          </cell>
          <cell r="CA138" t="str">
            <v>5.2.3.02</v>
          </cell>
          <cell r="CB138" t="str">
            <v>5.2.3.03</v>
          </cell>
          <cell r="CC138" t="str">
            <v>5.2.3.04</v>
          </cell>
          <cell r="CD138" t="str">
            <v>5.2.3.05</v>
          </cell>
          <cell r="CE138" t="str">
            <v>5.2.3.06</v>
          </cell>
          <cell r="CF138" t="str">
            <v>5.2.3.07</v>
          </cell>
          <cell r="CG138" t="str">
            <v>5.2.3.08</v>
          </cell>
          <cell r="CH138" t="str">
            <v>5.2.3.09</v>
          </cell>
          <cell r="CI138" t="str">
            <v>5.2.3.10</v>
          </cell>
          <cell r="CJ138" t="str">
            <v>5.2.3.11</v>
          </cell>
          <cell r="CK138" t="str">
            <v>5.2.3.12</v>
          </cell>
          <cell r="CL138" t="str">
            <v>5.2.3.13</v>
          </cell>
          <cell r="CM138" t="str">
            <v>5.2.3.14</v>
          </cell>
          <cell r="CN138" t="str">
            <v>5.2.3.15</v>
          </cell>
          <cell r="CO138" t="str">
            <v>5.2.3.16</v>
          </cell>
          <cell r="CP138" t="str">
            <v>5.2.3.17</v>
          </cell>
          <cell r="CQ138" t="str">
            <v>5.2.3.18</v>
          </cell>
          <cell r="CR138" t="str">
            <v>5.2.3.19</v>
          </cell>
          <cell r="CS138" t="str">
            <v>5.2.3.20</v>
          </cell>
          <cell r="CT138" t="str">
            <v>5.2.3.21</v>
          </cell>
          <cell r="CU138" t="str">
            <v>5.2.3.22</v>
          </cell>
          <cell r="CV138" t="str">
            <v>5.2.3.23</v>
          </cell>
          <cell r="CW138" t="str">
            <v>5.2.3.24</v>
          </cell>
          <cell r="CX138" t="str">
            <v>5.2.3.25</v>
          </cell>
          <cell r="CY138" t="str">
            <v>5.2.3.26</v>
          </cell>
          <cell r="CZ138" t="str">
            <v>5.2.3.27</v>
          </cell>
          <cell r="DA138" t="str">
            <v>6.1.1</v>
          </cell>
          <cell r="DB138" t="str">
            <v>6.1.4</v>
          </cell>
          <cell r="DC138" t="str">
            <v>6.1.5</v>
          </cell>
          <cell r="DD138" t="str">
            <v>6.1.6</v>
          </cell>
          <cell r="DE138" t="str">
            <v>6.2.2</v>
          </cell>
          <cell r="DF138" t="str">
            <v>6.2.3</v>
          </cell>
          <cell r="DG138" t="str">
            <v>6.2.4</v>
          </cell>
          <cell r="DH138" t="str">
            <v>6.2.5</v>
          </cell>
        </row>
        <row r="139"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4950000000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1300000000</v>
          </cell>
          <cell r="AS139">
            <v>20000000</v>
          </cell>
          <cell r="AT139">
            <v>0</v>
          </cell>
          <cell r="AU139">
            <v>0</v>
          </cell>
          <cell r="AV139">
            <v>434350000</v>
          </cell>
          <cell r="AW139">
            <v>514965012</v>
          </cell>
          <cell r="AX139">
            <v>450000000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1319748458.45</v>
          </cell>
          <cell r="DB139">
            <v>42500000000</v>
          </cell>
          <cell r="DC139">
            <v>250000000</v>
          </cell>
          <cell r="DD139">
            <v>390000000</v>
          </cell>
          <cell r="DE139">
            <v>1000000000</v>
          </cell>
          <cell r="DF139">
            <v>73567849935</v>
          </cell>
          <cell r="DG139">
            <v>250000000</v>
          </cell>
          <cell r="DH139">
            <v>0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an"/>
      <sheetName val="perhit"/>
      <sheetName val="gaji"/>
      <sheetName val="Sheet1"/>
      <sheetName val="1.01.01 Dinas Pendidika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PRINT"/>
      <sheetName val="DATAPRINT 2"/>
      <sheetName val="RUMUS"/>
      <sheetName val="LINE"/>
    </sheetNames>
    <sheetDataSet>
      <sheetData sheetId="0"/>
      <sheetData sheetId="1" refreshError="1"/>
      <sheetData sheetId="2">
        <row r="6">
          <cell r="F6" t="str">
            <v>Penyediaan Jasa Surat Menyurat</v>
          </cell>
          <cell r="G6" t="str">
            <v>1.20.09.01.01.</v>
          </cell>
          <cell r="H6" t="str">
            <v>01</v>
          </cell>
          <cell r="I6" t="str">
            <v>01</v>
          </cell>
          <cell r="P6" t="str">
            <v>5.2.1.01.01</v>
          </cell>
          <cell r="Q6" t="str">
            <v>Honorarium Panitia Pelaksana Kegiatan</v>
          </cell>
        </row>
        <row r="7">
          <cell r="F7" t="str">
            <v>Penyediaan Jasa Komunikasi, sumber daya air dan listrik</v>
          </cell>
          <cell r="G7" t="str">
            <v>1.20.09.01.02.</v>
          </cell>
          <cell r="H7" t="str">
            <v>01</v>
          </cell>
          <cell r="I7" t="str">
            <v>02</v>
          </cell>
          <cell r="P7" t="str">
            <v>5.2.1.01.03</v>
          </cell>
          <cell r="Q7" t="str">
            <v>Honorarium Bendahara dan Pembantu Bendahara</v>
          </cell>
        </row>
        <row r="8">
          <cell r="F8" t="str">
            <v>Penyediaan Jasa Peralatan dan perlengkapan kantor</v>
          </cell>
          <cell r="G8" t="str">
            <v>1.20.09.01.03.</v>
          </cell>
          <cell r="H8" t="str">
            <v>01</v>
          </cell>
          <cell r="I8" t="str">
            <v>03</v>
          </cell>
          <cell r="P8" t="str">
            <v>5.2.1.01.04</v>
          </cell>
          <cell r="Q8" t="str">
            <v>Honorarium Pengurus Barang</v>
          </cell>
        </row>
        <row r="9">
          <cell r="F9" t="str">
            <v>Penyediaan jasa pemeliharaan dan perizinan kendaraan dinas/operasional</v>
          </cell>
          <cell r="G9" t="str">
            <v>1.20.09.01.06.</v>
          </cell>
          <cell r="H9" t="str">
            <v>01</v>
          </cell>
          <cell r="I9" t="str">
            <v>06</v>
          </cell>
          <cell r="P9" t="str">
            <v>5.2.1.01.05</v>
          </cell>
          <cell r="Q9" t="str">
            <v>Honorarium Pejabat Penatausahaan Keuangan</v>
          </cell>
        </row>
        <row r="10">
          <cell r="F10" t="str">
            <v>Penyediaan Jasa Administrasi Keuangan</v>
          </cell>
          <cell r="G10" t="str">
            <v>1.20.09.01.07.</v>
          </cell>
          <cell r="H10" t="str">
            <v>01</v>
          </cell>
          <cell r="I10" t="str">
            <v>07</v>
          </cell>
          <cell r="P10" t="str">
            <v>5.2.1.01.06</v>
          </cell>
          <cell r="Q10" t="str">
            <v>Honorarium Pejabat Pelaksana Teknis Kegiatan</v>
          </cell>
        </row>
        <row r="11">
          <cell r="F11" t="str">
            <v>Penyediaan Jasa Kebersihan Kantor</v>
          </cell>
          <cell r="G11" t="str">
            <v>1.20.09.01.08.</v>
          </cell>
          <cell r="H11" t="str">
            <v>01</v>
          </cell>
          <cell r="I11" t="str">
            <v>08</v>
          </cell>
          <cell r="P11" t="str">
            <v>5.2.1.02.01</v>
          </cell>
          <cell r="Q11" t="str">
            <v>Honorarium Tenaga Ahli/Instruktur/Narasumber</v>
          </cell>
        </row>
        <row r="12">
          <cell r="F12" t="str">
            <v>Penyediaan Jasa Perbaikan Peralatan Kerja</v>
          </cell>
          <cell r="G12" t="str">
            <v>1.20.09.01.09.</v>
          </cell>
          <cell r="H12" t="str">
            <v>01</v>
          </cell>
          <cell r="I12" t="str">
            <v>09</v>
          </cell>
          <cell r="P12" t="str">
            <v>5.2.1.02.02</v>
          </cell>
          <cell r="Q12" t="str">
            <v>Honorarium Pegawai Honorer/tidak tetap</v>
          </cell>
        </row>
        <row r="13">
          <cell r="F13" t="str">
            <v>Penyediaan Komponen Instalasi Listrik/penerangan bangunan kantor</v>
          </cell>
          <cell r="G13" t="str">
            <v>1.20.09.01.12.</v>
          </cell>
          <cell r="H13" t="str">
            <v>01</v>
          </cell>
          <cell r="I13" t="str">
            <v>12</v>
          </cell>
          <cell r="P13" t="str">
            <v>5.2.1.02.03</v>
          </cell>
          <cell r="Q13" t="str">
            <v>Honorarium Tenaga Kerja</v>
          </cell>
        </row>
        <row r="14">
          <cell r="F14" t="str">
            <v>Penyediaan peralatan dan perlengkapan kantor</v>
          </cell>
          <cell r="G14" t="str">
            <v>1.20.09.01.13.</v>
          </cell>
          <cell r="H14" t="str">
            <v>01</v>
          </cell>
          <cell r="I14" t="str">
            <v>13</v>
          </cell>
          <cell r="P14" t="str">
            <v>5.2.2.01.01</v>
          </cell>
          <cell r="Q14" t="str">
            <v>Belanja Alat Tulis Kantor</v>
          </cell>
        </row>
        <row r="15">
          <cell r="F15" t="str">
            <v>Penyediaan Bahan Bacaan dan peraturan perundang-undangan</v>
          </cell>
          <cell r="G15" t="str">
            <v>1.20.09.01.15.</v>
          </cell>
          <cell r="H15" t="str">
            <v>01</v>
          </cell>
          <cell r="I15" t="str">
            <v>15</v>
          </cell>
          <cell r="P15" t="str">
            <v>5.2.2.01.03</v>
          </cell>
          <cell r="Q15" t="str">
            <v>Belanja Alat Listrik dan Elektronik (lampu pijar, battery kering)</v>
          </cell>
        </row>
        <row r="16">
          <cell r="F16" t="str">
            <v>Penyediaan Bahan Logistik Kantor</v>
          </cell>
          <cell r="G16" t="str">
            <v>1.20.09.01.16.</v>
          </cell>
          <cell r="H16" t="str">
            <v>01</v>
          </cell>
          <cell r="I16" t="str">
            <v>16</v>
          </cell>
          <cell r="P16" t="str">
            <v>5.2.2.01.04</v>
          </cell>
          <cell r="Q16" t="str">
            <v>Belanja Perangko, Materai dan Benda Pos Lainnya</v>
          </cell>
        </row>
        <row r="17">
          <cell r="F17" t="str">
            <v>Rapat - Rapat Koordinasi dan konsultasi ke luar daerah</v>
          </cell>
          <cell r="G17" t="str">
            <v>1.20.09.01.18.</v>
          </cell>
          <cell r="H17" t="str">
            <v>01</v>
          </cell>
          <cell r="I17" t="str">
            <v>18</v>
          </cell>
          <cell r="P17" t="str">
            <v>5.2.2.01.05</v>
          </cell>
          <cell r="Q17" t="str">
            <v>Belanja Peralatan Kebersihan dan Bahan Pembersiah</v>
          </cell>
        </row>
        <row r="18">
          <cell r="F18" t="str">
            <v>Pembangunan gedung kantor</v>
          </cell>
          <cell r="G18" t="str">
            <v>1.20.09.02.03.</v>
          </cell>
          <cell r="H18" t="str">
            <v>02</v>
          </cell>
          <cell r="I18" t="str">
            <v>03</v>
          </cell>
          <cell r="P18" t="str">
            <v>5.2.2.01.09</v>
          </cell>
          <cell r="Q18" t="str">
            <v>Belanja Cuci Cetak Film, Kaset dan Video</v>
          </cell>
        </row>
        <row r="19">
          <cell r="F19" t="str">
            <v>Pengadaan perlengkapan gedung kantor</v>
          </cell>
          <cell r="G19" t="str">
            <v>1.20.09.02.07.</v>
          </cell>
          <cell r="H19" t="str">
            <v>02</v>
          </cell>
          <cell r="I19" t="str">
            <v>07</v>
          </cell>
          <cell r="P19" t="str">
            <v>5.2.2.01.11</v>
          </cell>
          <cell r="Q19" t="str">
            <v>Belanja Spanduk dan Umbul-Umbul</v>
          </cell>
        </row>
        <row r="20">
          <cell r="F20" t="str">
            <v>Pemeliharaan rutin/berkala gedung kantor</v>
          </cell>
          <cell r="G20" t="str">
            <v>1.20.09.02.02.</v>
          </cell>
          <cell r="H20" t="str">
            <v>02</v>
          </cell>
          <cell r="I20" t="str">
            <v>02</v>
          </cell>
          <cell r="P20" t="str">
            <v>5.2.2.01.14</v>
          </cell>
          <cell r="Q20" t="str">
            <v>Belanja Transportasi</v>
          </cell>
        </row>
        <row r="21">
          <cell r="F21" t="str">
            <v>Pemeliharaan Rutin/Berkala Mobil Jabatan</v>
          </cell>
          <cell r="G21" t="str">
            <v>1.20.09.02.23.</v>
          </cell>
          <cell r="H21" t="str">
            <v>02</v>
          </cell>
          <cell r="I21" t="str">
            <v>23</v>
          </cell>
          <cell r="P21" t="str">
            <v>5.2.2.03.01</v>
          </cell>
          <cell r="Q21" t="str">
            <v>Belanja Telepon</v>
          </cell>
        </row>
        <row r="22">
          <cell r="F22" t="str">
            <v>Pemeliharaan Rutin/Berkala Kendaraan dinas/operasional</v>
          </cell>
          <cell r="G22" t="str">
            <v>1.20.09.02.24.</v>
          </cell>
          <cell r="H22" t="str">
            <v>02</v>
          </cell>
          <cell r="I22" t="str">
            <v>24</v>
          </cell>
          <cell r="P22" t="str">
            <v>5.2.2.03.02</v>
          </cell>
          <cell r="Q22" t="str">
            <v>Belanja Air</v>
          </cell>
        </row>
        <row r="23">
          <cell r="F23" t="str">
            <v>Pemeliharaan rutin/berkala mebeleur</v>
          </cell>
          <cell r="G23" t="str">
            <v>1.20.09.02.29.</v>
          </cell>
          <cell r="H23" t="str">
            <v>02</v>
          </cell>
          <cell r="I23" t="str">
            <v>29</v>
          </cell>
          <cell r="P23" t="str">
            <v>5.2.2.03.03</v>
          </cell>
          <cell r="Q23" t="str">
            <v>Belanja Listrik</v>
          </cell>
        </row>
        <row r="24">
          <cell r="F24" t="str">
            <v>Pembangunan Gedung Kantor (Lanjutan Tahun 2010)</v>
          </cell>
          <cell r="G24" t="str">
            <v>1.20.09.02.172.</v>
          </cell>
          <cell r="H24" t="str">
            <v>02</v>
          </cell>
          <cell r="I24" t="str">
            <v>172</v>
          </cell>
          <cell r="P24" t="str">
            <v>5.2.2.03.05</v>
          </cell>
          <cell r="Q24" t="str">
            <v>Belanja Surat Kabar/Majalah</v>
          </cell>
        </row>
        <row r="25">
          <cell r="F25" t="str">
            <v>Rehabilitasi Sedang / Berat Gedung Kantor (Lanjutan Tahun 2010)</v>
          </cell>
          <cell r="G25" t="str">
            <v>1.20.09.02.173.</v>
          </cell>
          <cell r="H25" t="str">
            <v>02</v>
          </cell>
          <cell r="I25" t="str">
            <v>173</v>
          </cell>
          <cell r="P25" t="str">
            <v>5.2.2.05.01</v>
          </cell>
          <cell r="Q25" t="str">
            <v>Belanja Jasa Service</v>
          </cell>
        </row>
        <row r="26">
          <cell r="F26" t="str">
            <v>Pembangunan Kantor Camat Bacukiki (Lanjutan Tahun 2010)</v>
          </cell>
          <cell r="G26" t="str">
            <v>1.20.09.02.176.</v>
          </cell>
          <cell r="H26" t="str">
            <v>02</v>
          </cell>
          <cell r="I26" t="str">
            <v>176</v>
          </cell>
          <cell r="P26" t="str">
            <v>5.2.2.05.02</v>
          </cell>
          <cell r="Q26" t="str">
            <v>Belanja Penggantian Suku Cadang</v>
          </cell>
        </row>
        <row r="27">
          <cell r="F27" t="str">
            <v>Pendidikan dan Pelatihan Formal</v>
          </cell>
          <cell r="G27" t="str">
            <v>1.20.09.05.01.</v>
          </cell>
          <cell r="H27" t="str">
            <v>05</v>
          </cell>
          <cell r="I27" t="str">
            <v>01</v>
          </cell>
          <cell r="P27" t="str">
            <v>5.2.2.05.03</v>
          </cell>
          <cell r="Q27" t="str">
            <v>Belanja Bahan Bakar Minyak/Gas dan Pelumnas</v>
          </cell>
        </row>
        <row r="28">
          <cell r="F28" t="str">
            <v>Penyusunan laporan capaian kinerja dan ikhtisar realisasi kinerja SKPD</v>
          </cell>
          <cell r="G28" t="str">
            <v>1.20.09.06.01.</v>
          </cell>
          <cell r="H28" t="str">
            <v>06</v>
          </cell>
          <cell r="I28" t="str">
            <v>01</v>
          </cell>
          <cell r="P28" t="str">
            <v>5.2.2.05.05</v>
          </cell>
          <cell r="Q28" t="str">
            <v>Belanja Surat Tanda Nomor Kendaraan</v>
          </cell>
        </row>
        <row r="29">
          <cell r="F29" t="str">
            <v>Penyusunan laporan keuangan semesteran</v>
          </cell>
          <cell r="G29" t="str">
            <v>1.20.09.06.02.</v>
          </cell>
          <cell r="H29" t="str">
            <v>06</v>
          </cell>
          <cell r="I29" t="str">
            <v>02</v>
          </cell>
          <cell r="P29" t="str">
            <v>5.2.2.06.01</v>
          </cell>
          <cell r="Q29" t="str">
            <v>Belanja Cetak</v>
          </cell>
        </row>
        <row r="30">
          <cell r="F30" t="str">
            <v>Penyusunan pelaporan keuangan akhir tahun</v>
          </cell>
          <cell r="G30" t="str">
            <v>1.20.09.06.04.</v>
          </cell>
          <cell r="H30" t="str">
            <v>06</v>
          </cell>
          <cell r="I30" t="str">
            <v>04</v>
          </cell>
          <cell r="P30" t="str">
            <v>5.2.2.06.02</v>
          </cell>
          <cell r="Q30" t="str">
            <v>Belanja Pengandaan</v>
          </cell>
        </row>
        <row r="31">
          <cell r="F31" t="str">
            <v>Penyusunan Anggaran SKPD</v>
          </cell>
          <cell r="G31" t="str">
            <v>1.20.09.06.06.</v>
          </cell>
          <cell r="H31" t="str">
            <v>06</v>
          </cell>
          <cell r="I31" t="str">
            <v>06</v>
          </cell>
          <cell r="P31" t="str">
            <v>5.2.2.07.02</v>
          </cell>
          <cell r="Q31" t="str">
            <v>Belanja Sewa Gedung/Kantor/Tempat</v>
          </cell>
        </row>
        <row r="32">
          <cell r="F32" t="str">
            <v>Pembentukan unit khusus penanganan pengaduan masyarakat</v>
          </cell>
          <cell r="G32" t="str">
            <v>1.20.09.24.01.</v>
          </cell>
          <cell r="H32" t="str">
            <v>24</v>
          </cell>
          <cell r="I32" t="str">
            <v>01</v>
          </cell>
          <cell r="P32" t="str">
            <v>5.2.2.10.05</v>
          </cell>
          <cell r="Q32" t="str">
            <v>Belanja Sewa Tenda</v>
          </cell>
        </row>
        <row r="33">
          <cell r="F33" t="str">
            <v>Pembinaan imtag dan organisasi kemasyarakatan</v>
          </cell>
          <cell r="G33" t="str">
            <v>1.20.09.24.03.</v>
          </cell>
          <cell r="H33" t="str">
            <v>24</v>
          </cell>
          <cell r="I33" t="str">
            <v>03</v>
          </cell>
          <cell r="P33" t="str">
            <v>5.2.2.11.01</v>
          </cell>
          <cell r="Q33" t="str">
            <v>Belanja Makanan dan Minuman Harian Pegawai</v>
          </cell>
        </row>
        <row r="34">
          <cell r="F34" t="str">
            <v>Peningkatan pelayanan terpadu masyarakat tingkat RW/RT</v>
          </cell>
          <cell r="G34" t="str">
            <v>1.20.09.24.04.</v>
          </cell>
          <cell r="H34" t="str">
            <v>24</v>
          </cell>
          <cell r="I34" t="str">
            <v>04</v>
          </cell>
          <cell r="P34" t="str">
            <v>5.2.2.11.02</v>
          </cell>
          <cell r="Q34" t="str">
            <v>Belanja Makanan dan Minuman Rapat</v>
          </cell>
        </row>
        <row r="35">
          <cell r="F35" t="str">
            <v>Intensifikasi penagihan PBB</v>
          </cell>
          <cell r="G35" t="str">
            <v>1.20.09.24.05.</v>
          </cell>
          <cell r="H35" t="str">
            <v>24</v>
          </cell>
          <cell r="I35" t="str">
            <v>05</v>
          </cell>
          <cell r="P35" t="str">
            <v>5.2.2.13.01</v>
          </cell>
          <cell r="Q35" t="str">
            <v>Belanja Pakaian Kerja Lapangan</v>
          </cell>
        </row>
        <row r="36">
          <cell r="F36" t="str">
            <v>Fasilitasi musrembang kecamatan</v>
          </cell>
          <cell r="G36" t="str">
            <v>1.20.09.24.06.</v>
          </cell>
          <cell r="H36" t="str">
            <v>24</v>
          </cell>
          <cell r="I36" t="str">
            <v>06</v>
          </cell>
          <cell r="P36" t="str">
            <v>5.2.2.15.02</v>
          </cell>
          <cell r="Q36" t="str">
            <v>Belanja Perjalanan Dinas Luar Daerah</v>
          </cell>
        </row>
        <row r="37">
          <cell r="P37" t="str">
            <v>5.2.2.18.03</v>
          </cell>
          <cell r="Q37" t="str">
            <v>Belanja Pemeliharaan Gedung Kantor</v>
          </cell>
        </row>
        <row r="38">
          <cell r="P38" t="str">
            <v>5.2.2.18.07</v>
          </cell>
          <cell r="Q38" t="str">
            <v>Belanja Pemeliharaan Peralatan Kantor</v>
          </cell>
        </row>
        <row r="39">
          <cell r="P39" t="str">
            <v>5.2.2.22.03</v>
          </cell>
          <cell r="Q39" t="str">
            <v>Belanja Bimbingan Teknis</v>
          </cell>
        </row>
        <row r="40">
          <cell r="P40" t="str">
            <v>5.2.3.09.07</v>
          </cell>
          <cell r="Q40" t="str">
            <v>Belanja Modal Pengadaan Mesin Rumput</v>
          </cell>
        </row>
        <row r="41">
          <cell r="P41" t="str">
            <v>5.2.3.10.18</v>
          </cell>
          <cell r="Q41" t="str">
            <v>Belanja Modal Pengadaan Mesin Absensi</v>
          </cell>
        </row>
        <row r="42">
          <cell r="P42" t="str">
            <v>5.2.3.11.10</v>
          </cell>
          <cell r="Q42" t="str">
            <v>Belanja Modal Pengadaan Gorden</v>
          </cell>
        </row>
        <row r="43">
          <cell r="P43" t="str">
            <v>5.2.3.11.15</v>
          </cell>
          <cell r="Q43" t="str">
            <v>Belanja Modal Pembuatan Pengaman Jendela</v>
          </cell>
        </row>
        <row r="44">
          <cell r="P44" t="str">
            <v>5.2.3.21.01</v>
          </cell>
          <cell r="Q44" t="str">
            <v>Biaya Retensi 5% Pembangunan Jalan Kantor Camat</v>
          </cell>
        </row>
        <row r="45">
          <cell r="P45" t="str">
            <v>5.2.3.26.01</v>
          </cell>
          <cell r="Q45" t="str">
            <v>Belanja Moda Pengadaan Konstruksi/Pembelian Gedung Kantor</v>
          </cell>
        </row>
        <row r="46">
          <cell r="P46" t="str">
            <v>5.2.3.26.15</v>
          </cell>
          <cell r="Q46" t="str">
            <v>Belanja Modal Pengadaan Pagar</v>
          </cell>
        </row>
        <row r="47">
          <cell r="P47" t="str">
            <v>5.2.3.26.40</v>
          </cell>
          <cell r="Q47" t="str">
            <v>Pembuatan Papan Nama Kecamatan</v>
          </cell>
        </row>
        <row r="49">
          <cell r="P49" t="str">
            <v>A1</v>
          </cell>
          <cell r="Q49" t="str">
            <v>Penyediaan Jasa Surat Menyurat</v>
          </cell>
        </row>
        <row r="50">
          <cell r="P50" t="str">
            <v>A2</v>
          </cell>
          <cell r="Q50" t="str">
            <v>Penyediaan Jasa Komunikasi, sumber daya air dan listrik</v>
          </cell>
        </row>
        <row r="51">
          <cell r="P51" t="str">
            <v>A3</v>
          </cell>
          <cell r="Q51" t="str">
            <v>Penyediaan Jasa Peralatan dan perlengkapan kantor</v>
          </cell>
        </row>
        <row r="52">
          <cell r="P52" t="str">
            <v>A4</v>
          </cell>
          <cell r="Q52" t="str">
            <v>Penyediaan jasa pemeliharaan dan perizinan kendaraan dinas/operasional</v>
          </cell>
        </row>
        <row r="53">
          <cell r="P53" t="str">
            <v>A5</v>
          </cell>
          <cell r="Q53" t="str">
            <v>Penyediaan Jasa Administrasi Keuangan</v>
          </cell>
        </row>
        <row r="54">
          <cell r="P54" t="str">
            <v>A6</v>
          </cell>
          <cell r="Q54" t="str">
            <v>Penyediaan Jasa Kebersihan Kantor</v>
          </cell>
        </row>
        <row r="55">
          <cell r="P55" t="str">
            <v>A7</v>
          </cell>
          <cell r="Q55" t="str">
            <v>Penyediaan Jasa Perbaikan Peralatan Kerja</v>
          </cell>
        </row>
        <row r="56">
          <cell r="P56" t="str">
            <v>A8</v>
          </cell>
          <cell r="Q56" t="str">
            <v>Penyediaan Komponen Instalasi Listrik/penerangan bangunan kantor</v>
          </cell>
        </row>
        <row r="57">
          <cell r="P57" t="str">
            <v>A9</v>
          </cell>
          <cell r="Q57" t="str">
            <v>Penyediaan peralatan dan perlengkapan kantor</v>
          </cell>
        </row>
        <row r="58">
          <cell r="P58" t="str">
            <v>B1</v>
          </cell>
          <cell r="Q58" t="str">
            <v>Penyediaan Bahan Bacaan dan peraturan perundang-undangan</v>
          </cell>
        </row>
        <row r="59">
          <cell r="P59" t="str">
            <v>B2</v>
          </cell>
          <cell r="Q59" t="str">
            <v>Penyediaan Bahan Logistik Kantor</v>
          </cell>
        </row>
        <row r="60">
          <cell r="P60" t="str">
            <v>B3</v>
          </cell>
          <cell r="Q60" t="str">
            <v>Rapat - Rapat Koordinasi dan konsultasi ke luar daerah</v>
          </cell>
        </row>
        <row r="61">
          <cell r="P61" t="str">
            <v>B4</v>
          </cell>
          <cell r="Q61" t="str">
            <v>Pembangunan gedung kantor</v>
          </cell>
        </row>
        <row r="62">
          <cell r="P62" t="str">
            <v>B5</v>
          </cell>
          <cell r="Q62" t="str">
            <v>Pengadaan perlengkapan gedung kantor</v>
          </cell>
        </row>
        <row r="63">
          <cell r="P63" t="str">
            <v>B6</v>
          </cell>
          <cell r="Q63" t="str">
            <v>Pemeliharaan rutin/berkala gedung kantor</v>
          </cell>
        </row>
        <row r="64">
          <cell r="P64" t="str">
            <v>B7</v>
          </cell>
          <cell r="Q64" t="str">
            <v>Pemeliharaan Rutin/Berkala Mobil Jabatan</v>
          </cell>
        </row>
        <row r="65">
          <cell r="P65" t="str">
            <v>B8</v>
          </cell>
          <cell r="Q65" t="str">
            <v>Pemeliharaan Rutin/Berkala Kendaraan dinas/operasional</v>
          </cell>
        </row>
        <row r="66">
          <cell r="P66" t="str">
            <v>B9</v>
          </cell>
          <cell r="Q66" t="str">
            <v>Pemeliharaan rutin/berkala mebeleur</v>
          </cell>
        </row>
        <row r="67">
          <cell r="P67" t="str">
            <v>C1</v>
          </cell>
          <cell r="Q67" t="str">
            <v>Pembangunan Gedung Kantor (Lanjutan Tahun 2010)</v>
          </cell>
        </row>
        <row r="68">
          <cell r="P68" t="str">
            <v>C2</v>
          </cell>
          <cell r="Q68" t="str">
            <v>Rehabilitasi Sedang / Berat Gedung Kantor (Lanjutan Tahun 2010)</v>
          </cell>
        </row>
        <row r="69">
          <cell r="P69" t="str">
            <v>C3</v>
          </cell>
          <cell r="Q69" t="str">
            <v>Pembangunan Kantor Camat Bacukiki (Lanjutan Tahun 2010)</v>
          </cell>
        </row>
        <row r="70">
          <cell r="P70" t="str">
            <v>C4</v>
          </cell>
          <cell r="Q70" t="str">
            <v>Pendidikan dan Pelatihan Formal</v>
          </cell>
        </row>
        <row r="71">
          <cell r="P71" t="str">
            <v>C5</v>
          </cell>
          <cell r="Q71" t="str">
            <v>Penyusunan laporan capaian kinerja dan ikhtisar realisasi kinerja SKPD</v>
          </cell>
        </row>
        <row r="72">
          <cell r="P72" t="str">
            <v>C6</v>
          </cell>
          <cell r="Q72" t="str">
            <v>Penyusunan laporan keuangan semesteran</v>
          </cell>
        </row>
        <row r="73">
          <cell r="P73" t="str">
            <v>C7</v>
          </cell>
          <cell r="Q73" t="str">
            <v>Penyusunan pelaporan keuangan akhir tahun</v>
          </cell>
        </row>
        <row r="74">
          <cell r="P74" t="str">
            <v>C8</v>
          </cell>
          <cell r="Q74" t="str">
            <v>Penyusunan Anggaran SKPD</v>
          </cell>
        </row>
        <row r="75">
          <cell r="P75" t="str">
            <v>C9</v>
          </cell>
          <cell r="Q75" t="str">
            <v>Pembentukan unit khusus penanganan pengaduan masyarakat</v>
          </cell>
        </row>
        <row r="76">
          <cell r="P76" t="str">
            <v>D1</v>
          </cell>
          <cell r="Q76" t="str">
            <v>Pembinaan imtag dan organisasi kemasyarakatan</v>
          </cell>
        </row>
        <row r="77">
          <cell r="P77" t="str">
            <v>D2</v>
          </cell>
          <cell r="Q77" t="str">
            <v>Peningkatan pelayanan terpadu masyarakat tingkat RW/RT</v>
          </cell>
        </row>
        <row r="78">
          <cell r="P78" t="str">
            <v>D3</v>
          </cell>
          <cell r="Q78" t="str">
            <v>Intensifikasi penagihan PBB</v>
          </cell>
        </row>
        <row r="79">
          <cell r="P79" t="str">
            <v>D4</v>
          </cell>
          <cell r="Q79" t="str">
            <v>Fasilitasi musrembang kecamatan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W229"/>
  <sheetViews>
    <sheetView tabSelected="1" view="pageBreakPreview" topLeftCell="F1" zoomScale="60" zoomScaleNormal="106" workbookViewId="0">
      <selection activeCell="B149" sqref="B149"/>
    </sheetView>
  </sheetViews>
  <sheetFormatPr defaultColWidth="9.16796875" defaultRowHeight="13.5"/>
  <cols>
    <col min="1" max="1" width="21.03515625" style="10" customWidth="1"/>
    <col min="2" max="2" width="113.0078125" style="12" customWidth="1"/>
    <col min="3" max="4" width="10.24609375" style="5" customWidth="1"/>
    <col min="5" max="5" width="25.75390625" style="5" customWidth="1"/>
    <col min="6" max="6" width="13.88671875" style="6" customWidth="1"/>
    <col min="7" max="7" width="17.39453125" style="335" customWidth="1"/>
    <col min="8" max="8" width="16.71875" style="6" customWidth="1"/>
    <col min="9" max="9" width="12.26953125" style="1" customWidth="1"/>
    <col min="10" max="10" width="10.65234375" style="1" customWidth="1"/>
    <col min="11" max="12" width="12" style="1" customWidth="1"/>
    <col min="13" max="13" width="27.9140625" style="1" customWidth="1"/>
    <col min="14" max="14" width="12.67578125" style="1" customWidth="1"/>
    <col min="15" max="15" width="23.8671875" style="1" customWidth="1"/>
    <col min="16" max="16" width="12.9453125" style="1" customWidth="1"/>
    <col min="17" max="17" width="12.80859375" style="1" customWidth="1"/>
    <col min="18" max="18" width="27.23828125" style="3" customWidth="1"/>
    <col min="19" max="19" width="36.54296875" style="320" bestFit="1" customWidth="1"/>
    <col min="20" max="20" width="12.80859375" style="1" customWidth="1"/>
    <col min="21" max="16384" width="9.16796875" style="7"/>
  </cols>
  <sheetData>
    <row r="1" spans="1:20" s="27" customFormat="1" ht="21">
      <c r="A1" s="368" t="s">
        <v>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</row>
    <row r="2" spans="1:20" s="27" customFormat="1" ht="21">
      <c r="A2" s="368" t="s">
        <v>243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</row>
    <row r="3" spans="1:20" s="1" customFormat="1" ht="21">
      <c r="A3" s="29"/>
      <c r="B3" s="29"/>
      <c r="C3" s="29"/>
      <c r="D3" s="29"/>
      <c r="E3" s="29"/>
      <c r="F3" s="29"/>
      <c r="G3" s="322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20" s="25" customFormat="1" ht="18.75" customHeight="1">
      <c r="A4" s="30" t="s">
        <v>248</v>
      </c>
      <c r="B4" s="29"/>
      <c r="C4" s="31" t="s">
        <v>249</v>
      </c>
      <c r="D4" s="29"/>
      <c r="E4" s="29"/>
      <c r="F4" s="29"/>
      <c r="G4" s="322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20" s="26" customFormat="1" ht="18.75" customHeight="1">
      <c r="A5" s="32" t="s">
        <v>250</v>
      </c>
      <c r="B5" s="33"/>
      <c r="C5" s="33" t="s">
        <v>251</v>
      </c>
      <c r="D5" s="33"/>
      <c r="E5" s="33"/>
      <c r="F5" s="34"/>
      <c r="G5" s="323"/>
      <c r="H5" s="34"/>
      <c r="I5" s="35"/>
      <c r="J5" s="35"/>
      <c r="K5" s="35"/>
      <c r="L5" s="35"/>
      <c r="M5" s="36"/>
      <c r="N5" s="35"/>
      <c r="O5" s="35"/>
      <c r="P5" s="36"/>
      <c r="Q5" s="36"/>
      <c r="R5" s="37"/>
      <c r="S5" s="288"/>
    </row>
    <row r="6" spans="1:20" s="26" customFormat="1" ht="18.75" customHeight="1">
      <c r="A6" s="32" t="s">
        <v>252</v>
      </c>
      <c r="B6" s="33"/>
      <c r="C6" s="33" t="s">
        <v>255</v>
      </c>
      <c r="D6" s="33"/>
      <c r="E6" s="33"/>
      <c r="F6" s="34"/>
      <c r="G6" s="323"/>
      <c r="H6" s="34"/>
      <c r="I6" s="35"/>
      <c r="J6" s="35"/>
      <c r="K6" s="35"/>
      <c r="L6" s="35"/>
      <c r="M6" s="36"/>
      <c r="N6" s="35"/>
      <c r="O6" s="35"/>
      <c r="P6" s="36"/>
      <c r="Q6" s="36"/>
      <c r="R6" s="37"/>
      <c r="S6" s="288"/>
    </row>
    <row r="7" spans="1:20" s="26" customFormat="1" ht="18.75" customHeight="1">
      <c r="A7" s="38" t="s">
        <v>253</v>
      </c>
      <c r="B7" s="39"/>
      <c r="C7" s="33" t="s">
        <v>254</v>
      </c>
      <c r="D7" s="33"/>
      <c r="E7" s="33"/>
      <c r="F7" s="34"/>
      <c r="G7" s="323"/>
      <c r="H7" s="34"/>
      <c r="I7" s="35"/>
      <c r="J7" s="35"/>
      <c r="K7" s="35"/>
      <c r="L7" s="35"/>
      <c r="M7" s="36"/>
      <c r="N7" s="35"/>
      <c r="O7" s="35"/>
      <c r="P7" s="36"/>
      <c r="Q7" s="36"/>
      <c r="R7" s="37"/>
      <c r="S7" s="288"/>
    </row>
    <row r="8" spans="1:20" ht="21.75" thickBot="1">
      <c r="A8" s="40"/>
      <c r="B8" s="41"/>
      <c r="C8" s="42"/>
      <c r="D8" s="42"/>
      <c r="E8" s="42"/>
      <c r="F8" s="43"/>
      <c r="G8" s="324"/>
      <c r="H8" s="43"/>
      <c r="I8" s="36"/>
      <c r="J8" s="36"/>
      <c r="K8" s="36"/>
      <c r="L8" s="36"/>
      <c r="M8" s="36"/>
      <c r="N8" s="36"/>
      <c r="O8" s="36"/>
      <c r="P8" s="36"/>
      <c r="Q8" s="36"/>
      <c r="R8" s="37"/>
      <c r="S8" s="289"/>
    </row>
    <row r="9" spans="1:20" s="28" customFormat="1" ht="37.5" customHeight="1" thickTop="1">
      <c r="A9" s="369" t="s">
        <v>1</v>
      </c>
      <c r="B9" s="372" t="s">
        <v>2</v>
      </c>
      <c r="C9" s="372" t="s">
        <v>136</v>
      </c>
      <c r="D9" s="372" t="s">
        <v>3</v>
      </c>
      <c r="E9" s="375" t="s">
        <v>4</v>
      </c>
      <c r="F9" s="376"/>
      <c r="G9" s="377" t="s">
        <v>5</v>
      </c>
      <c r="H9" s="377" t="s">
        <v>137</v>
      </c>
      <c r="I9" s="380" t="s">
        <v>6</v>
      </c>
      <c r="J9" s="381"/>
      <c r="K9" s="381"/>
      <c r="L9" s="381"/>
      <c r="M9" s="381"/>
      <c r="N9" s="381"/>
      <c r="O9" s="381"/>
      <c r="P9" s="381"/>
      <c r="Q9" s="382"/>
      <c r="R9" s="383" t="s">
        <v>7</v>
      </c>
      <c r="S9" s="386" t="s">
        <v>8</v>
      </c>
    </row>
    <row r="10" spans="1:20" s="28" customFormat="1" ht="37.5" customHeight="1">
      <c r="A10" s="370"/>
      <c r="B10" s="373"/>
      <c r="C10" s="373"/>
      <c r="D10" s="373"/>
      <c r="E10" s="389" t="s">
        <v>9</v>
      </c>
      <c r="F10" s="389" t="s">
        <v>10</v>
      </c>
      <c r="G10" s="378"/>
      <c r="H10" s="378"/>
      <c r="I10" s="391" t="s">
        <v>11</v>
      </c>
      <c r="J10" s="392"/>
      <c r="K10" s="392"/>
      <c r="L10" s="393"/>
      <c r="M10" s="391" t="s">
        <v>12</v>
      </c>
      <c r="N10" s="392"/>
      <c r="O10" s="392"/>
      <c r="P10" s="392"/>
      <c r="Q10" s="393"/>
      <c r="R10" s="384"/>
      <c r="S10" s="387"/>
    </row>
    <row r="11" spans="1:20" s="28" customFormat="1" ht="37.5" customHeight="1">
      <c r="A11" s="371"/>
      <c r="B11" s="374"/>
      <c r="C11" s="374"/>
      <c r="D11" s="374"/>
      <c r="E11" s="390"/>
      <c r="F11" s="390"/>
      <c r="G11" s="379"/>
      <c r="H11" s="379"/>
      <c r="I11" s="44" t="s">
        <v>13</v>
      </c>
      <c r="J11" s="44" t="s">
        <v>14</v>
      </c>
      <c r="K11" s="44" t="s">
        <v>15</v>
      </c>
      <c r="L11" s="44" t="s">
        <v>16</v>
      </c>
      <c r="M11" s="44" t="s">
        <v>17</v>
      </c>
      <c r="N11" s="44" t="s">
        <v>18</v>
      </c>
      <c r="O11" s="44" t="s">
        <v>19</v>
      </c>
      <c r="P11" s="45" t="s">
        <v>20</v>
      </c>
      <c r="Q11" s="45" t="s">
        <v>21</v>
      </c>
      <c r="R11" s="385"/>
      <c r="S11" s="388"/>
    </row>
    <row r="12" spans="1:20" s="8" customFormat="1" ht="13.5" customHeight="1" thickBot="1">
      <c r="A12" s="46">
        <v>1</v>
      </c>
      <c r="B12" s="47">
        <v>2</v>
      </c>
      <c r="C12" s="47">
        <v>3</v>
      </c>
      <c r="D12" s="47">
        <v>4</v>
      </c>
      <c r="E12" s="48">
        <v>5</v>
      </c>
      <c r="F12" s="49">
        <v>6</v>
      </c>
      <c r="G12" s="50">
        <v>7</v>
      </c>
      <c r="H12" s="50"/>
      <c r="I12" s="51">
        <v>8</v>
      </c>
      <c r="J12" s="51">
        <v>9</v>
      </c>
      <c r="K12" s="51">
        <v>10</v>
      </c>
      <c r="L12" s="51">
        <v>11</v>
      </c>
      <c r="M12" s="51">
        <v>12</v>
      </c>
      <c r="N12" s="51">
        <v>13</v>
      </c>
      <c r="O12" s="51">
        <v>14</v>
      </c>
      <c r="P12" s="51">
        <v>15</v>
      </c>
      <c r="Q12" s="51">
        <v>16</v>
      </c>
      <c r="R12" s="52">
        <v>17</v>
      </c>
      <c r="S12" s="53">
        <v>18</v>
      </c>
    </row>
    <row r="13" spans="1:20" ht="35.25" customHeight="1" thickTop="1">
      <c r="A13" s="54" t="s">
        <v>139</v>
      </c>
      <c r="B13" s="55" t="s">
        <v>42</v>
      </c>
      <c r="C13" s="56"/>
      <c r="D13" s="56"/>
      <c r="E13" s="57">
        <f>E14+E23+E30+E36+E45+E48+E53</f>
        <v>33076356507</v>
      </c>
      <c r="F13" s="58"/>
      <c r="G13" s="325"/>
      <c r="H13" s="58"/>
      <c r="I13" s="59">
        <f>AVERAGE(I14,I23,I30,I36,I45,I48,I53)</f>
        <v>26.60882004681239</v>
      </c>
      <c r="J13" s="59">
        <f>SUM(J14+J23+J30+J36+J45+J48+J53)/7</f>
        <v>5.2857142857142856</v>
      </c>
      <c r="K13" s="60" t="e">
        <f>(K14+K23+K30+K36+K45+K48+K53)/7</f>
        <v>#DIV/0!</v>
      </c>
      <c r="L13" s="59">
        <f>(L14+L23+L30+L36+L45+L48+L53)/7</f>
        <v>5.2857142857142856</v>
      </c>
      <c r="M13" s="59">
        <f>(M14+M23+M30+M36+M45+M48+M53)</f>
        <v>7341028894</v>
      </c>
      <c r="N13" s="61">
        <f>SUM(M13/E13)*100</f>
        <v>22.194188445291449</v>
      </c>
      <c r="O13" s="61">
        <f>O14+O23+O30+O36+O45+O48+O53</f>
        <v>2017664740</v>
      </c>
      <c r="P13" s="59"/>
      <c r="Q13" s="62"/>
      <c r="R13" s="63">
        <f>E13-O13</f>
        <v>31058691767</v>
      </c>
      <c r="S13" s="290"/>
    </row>
    <row r="14" spans="1:20" s="18" customFormat="1" ht="34.5" customHeight="1">
      <c r="A14" s="64" t="s">
        <v>140</v>
      </c>
      <c r="B14" s="65" t="s">
        <v>43</v>
      </c>
      <c r="C14" s="66"/>
      <c r="D14" s="66"/>
      <c r="E14" s="67">
        <f>SUM(E15:E21)</f>
        <v>11856500</v>
      </c>
      <c r="F14" s="67">
        <f>SUM(F16:F21)</f>
        <v>0</v>
      </c>
      <c r="G14" s="326"/>
      <c r="H14" s="67"/>
      <c r="I14" s="68">
        <f>AVERAGE(I15:I21)</f>
        <v>65.250503580524082</v>
      </c>
      <c r="J14" s="68">
        <f>AVERAGE(J15:J21)</f>
        <v>5</v>
      </c>
      <c r="K14" s="68" t="e">
        <f>AVERAGE(K15:K21)</f>
        <v>#DIV/0!</v>
      </c>
      <c r="L14" s="68">
        <f>AVERAGE(L15:L21)</f>
        <v>5</v>
      </c>
      <c r="M14" s="67">
        <f>SUM(M15:M21)</f>
        <v>7704400</v>
      </c>
      <c r="N14" s="69">
        <f>SUM(M14/E14)*100</f>
        <v>64.980390503099557</v>
      </c>
      <c r="O14" s="67">
        <f>SUM(O15:O21)</f>
        <v>0</v>
      </c>
      <c r="P14" s="69">
        <f>SUM(O14/M14)*100</f>
        <v>0</v>
      </c>
      <c r="Q14" s="70">
        <f>SUM(O14/E14)*100</f>
        <v>0</v>
      </c>
      <c r="R14" s="71">
        <f>E14-O14</f>
        <v>11856500</v>
      </c>
      <c r="S14" s="291"/>
      <c r="T14" s="17"/>
    </row>
    <row r="15" spans="1:20" s="18" customFormat="1" ht="39.75" customHeight="1">
      <c r="A15" s="72" t="s">
        <v>141</v>
      </c>
      <c r="B15" s="73" t="s">
        <v>44</v>
      </c>
      <c r="C15" s="321" t="s">
        <v>138</v>
      </c>
      <c r="D15" s="74"/>
      <c r="E15" s="76">
        <v>1609900</v>
      </c>
      <c r="F15" s="77"/>
      <c r="G15" s="78" t="s">
        <v>45</v>
      </c>
      <c r="H15" s="78"/>
      <c r="I15" s="79">
        <f>N15</f>
        <v>231.75352506366855</v>
      </c>
      <c r="J15" s="79">
        <v>5</v>
      </c>
      <c r="K15" s="79">
        <f>J15/I15*100</f>
        <v>2.1574644867327795</v>
      </c>
      <c r="L15" s="79">
        <f>J15/100*100</f>
        <v>5</v>
      </c>
      <c r="M15" s="76">
        <v>3731000</v>
      </c>
      <c r="N15" s="80">
        <f>SUM(M15/E15)*100</f>
        <v>231.75352506366855</v>
      </c>
      <c r="O15" s="76"/>
      <c r="P15" s="80">
        <f>O15/M15*100</f>
        <v>0</v>
      </c>
      <c r="Q15" s="81">
        <f>O15/E15*100</f>
        <v>0</v>
      </c>
      <c r="R15" s="82">
        <f t="shared" ref="R15" si="0">E15-O15</f>
        <v>1609900</v>
      </c>
      <c r="S15" s="292" t="s">
        <v>241</v>
      </c>
      <c r="T15" s="17"/>
    </row>
    <row r="16" spans="1:20" s="19" customFormat="1" ht="27" customHeight="1">
      <c r="A16" s="72" t="s">
        <v>142</v>
      </c>
      <c r="B16" s="83" t="s">
        <v>46</v>
      </c>
      <c r="C16" s="84"/>
      <c r="D16" s="84"/>
      <c r="E16" s="76">
        <v>1699200</v>
      </c>
      <c r="F16" s="76">
        <v>0</v>
      </c>
      <c r="G16" s="78" t="s">
        <v>45</v>
      </c>
      <c r="H16" s="78"/>
      <c r="I16" s="79">
        <f t="shared" ref="I16:I21" si="1">N16</f>
        <v>50</v>
      </c>
      <c r="J16" s="79">
        <v>5</v>
      </c>
      <c r="K16" s="79">
        <f t="shared" ref="K16:K21" si="2">J16/I16*100</f>
        <v>10</v>
      </c>
      <c r="L16" s="79">
        <f t="shared" ref="L16:L21" si="3">J16/100*100</f>
        <v>5</v>
      </c>
      <c r="M16" s="76">
        <v>849600</v>
      </c>
      <c r="N16" s="80">
        <f t="shared" ref="N16:N21" si="4">SUM(M16/E16)*100</f>
        <v>50</v>
      </c>
      <c r="O16" s="76"/>
      <c r="P16" s="80">
        <f t="shared" ref="P16:P21" si="5">O16/M16*100</f>
        <v>0</v>
      </c>
      <c r="Q16" s="81">
        <f t="shared" ref="Q16:Q21" si="6">O16/E16*100</f>
        <v>0</v>
      </c>
      <c r="R16" s="85">
        <f t="shared" ref="R16:R21" si="7">E16-O16</f>
        <v>1699200</v>
      </c>
      <c r="S16" s="292" t="s">
        <v>241</v>
      </c>
    </row>
    <row r="17" spans="1:20" s="19" customFormat="1" ht="30" customHeight="1">
      <c r="A17" s="72" t="s">
        <v>143</v>
      </c>
      <c r="B17" s="83" t="s">
        <v>131</v>
      </c>
      <c r="C17" s="84"/>
      <c r="D17" s="84"/>
      <c r="E17" s="76">
        <v>1699200</v>
      </c>
      <c r="F17" s="76">
        <v>0</v>
      </c>
      <c r="G17" s="78" t="s">
        <v>45</v>
      </c>
      <c r="H17" s="78"/>
      <c r="I17" s="79">
        <f t="shared" si="1"/>
        <v>50</v>
      </c>
      <c r="J17" s="79">
        <v>5</v>
      </c>
      <c r="K17" s="79">
        <f t="shared" si="2"/>
        <v>10</v>
      </c>
      <c r="L17" s="79">
        <f t="shared" si="3"/>
        <v>5</v>
      </c>
      <c r="M17" s="76">
        <v>849600</v>
      </c>
      <c r="N17" s="80">
        <f t="shared" si="4"/>
        <v>50</v>
      </c>
      <c r="O17" s="76">
        <v>0</v>
      </c>
      <c r="P17" s="80">
        <f t="shared" si="5"/>
        <v>0</v>
      </c>
      <c r="Q17" s="81">
        <f t="shared" si="6"/>
        <v>0</v>
      </c>
      <c r="R17" s="85">
        <f t="shared" si="7"/>
        <v>1699200</v>
      </c>
      <c r="S17" s="292" t="s">
        <v>241</v>
      </c>
    </row>
    <row r="18" spans="1:20" s="19" customFormat="1" ht="27" customHeight="1">
      <c r="A18" s="72" t="s">
        <v>144</v>
      </c>
      <c r="B18" s="83" t="s">
        <v>47</v>
      </c>
      <c r="C18" s="84"/>
      <c r="D18" s="84"/>
      <c r="E18" s="76">
        <v>1699200</v>
      </c>
      <c r="F18" s="76">
        <v>0</v>
      </c>
      <c r="G18" s="78" t="s">
        <v>45</v>
      </c>
      <c r="H18" s="78"/>
      <c r="I18" s="79">
        <f t="shared" si="1"/>
        <v>50</v>
      </c>
      <c r="J18" s="79">
        <v>5</v>
      </c>
      <c r="K18" s="79">
        <f t="shared" si="2"/>
        <v>10</v>
      </c>
      <c r="L18" s="79">
        <f t="shared" si="3"/>
        <v>5</v>
      </c>
      <c r="M18" s="76">
        <v>849600</v>
      </c>
      <c r="N18" s="80">
        <f t="shared" si="4"/>
        <v>50</v>
      </c>
      <c r="O18" s="76">
        <v>0</v>
      </c>
      <c r="P18" s="80">
        <f t="shared" si="5"/>
        <v>0</v>
      </c>
      <c r="Q18" s="81">
        <f t="shared" si="6"/>
        <v>0</v>
      </c>
      <c r="R18" s="85">
        <f t="shared" si="7"/>
        <v>1699200</v>
      </c>
      <c r="S18" s="292" t="s">
        <v>241</v>
      </c>
    </row>
    <row r="19" spans="1:20" s="19" customFormat="1" ht="27" customHeight="1">
      <c r="A19" s="72" t="s">
        <v>145</v>
      </c>
      <c r="B19" s="83" t="s">
        <v>48</v>
      </c>
      <c r="C19" s="84"/>
      <c r="D19" s="84"/>
      <c r="E19" s="76">
        <v>1699200</v>
      </c>
      <c r="F19" s="76">
        <v>0</v>
      </c>
      <c r="G19" s="78" t="s">
        <v>45</v>
      </c>
      <c r="H19" s="78"/>
      <c r="I19" s="79">
        <f t="shared" si="1"/>
        <v>50</v>
      </c>
      <c r="J19" s="79">
        <v>5</v>
      </c>
      <c r="K19" s="79">
        <f>J19/I19*100</f>
        <v>10</v>
      </c>
      <c r="L19" s="79">
        <f t="shared" si="3"/>
        <v>5</v>
      </c>
      <c r="M19" s="76">
        <v>849600</v>
      </c>
      <c r="N19" s="80">
        <f>SUM(M19/E19)*100</f>
        <v>50</v>
      </c>
      <c r="O19" s="76">
        <v>0</v>
      </c>
      <c r="P19" s="80">
        <f t="shared" si="5"/>
        <v>0</v>
      </c>
      <c r="Q19" s="81">
        <f t="shared" si="6"/>
        <v>0</v>
      </c>
      <c r="R19" s="85">
        <f t="shared" si="7"/>
        <v>1699200</v>
      </c>
      <c r="S19" s="292" t="s">
        <v>241</v>
      </c>
    </row>
    <row r="20" spans="1:20" s="19" customFormat="1" ht="32.25" customHeight="1">
      <c r="A20" s="72" t="s">
        <v>146</v>
      </c>
      <c r="B20" s="83" t="s">
        <v>49</v>
      </c>
      <c r="C20" s="84"/>
      <c r="D20" s="84"/>
      <c r="E20" s="76">
        <v>1149800</v>
      </c>
      <c r="F20" s="76">
        <v>0</v>
      </c>
      <c r="G20" s="78" t="s">
        <v>45</v>
      </c>
      <c r="H20" s="78"/>
      <c r="I20" s="79">
        <f>N20</f>
        <v>0</v>
      </c>
      <c r="J20" s="79">
        <v>5</v>
      </c>
      <c r="K20" s="79" t="e">
        <f>J20/I20*100</f>
        <v>#DIV/0!</v>
      </c>
      <c r="L20" s="79">
        <f t="shared" si="3"/>
        <v>5</v>
      </c>
      <c r="M20" s="76"/>
      <c r="N20" s="80">
        <f t="shared" si="4"/>
        <v>0</v>
      </c>
      <c r="O20" s="76">
        <v>0</v>
      </c>
      <c r="P20" s="80" t="e">
        <f>O20/M20*100</f>
        <v>#DIV/0!</v>
      </c>
      <c r="Q20" s="81">
        <f t="shared" si="6"/>
        <v>0</v>
      </c>
      <c r="R20" s="85">
        <f t="shared" si="7"/>
        <v>1149800</v>
      </c>
      <c r="S20" s="292" t="s">
        <v>241</v>
      </c>
    </row>
    <row r="21" spans="1:20" s="19" customFormat="1" ht="27" customHeight="1">
      <c r="A21" s="72" t="s">
        <v>147</v>
      </c>
      <c r="B21" s="83" t="s">
        <v>50</v>
      </c>
      <c r="C21" s="84"/>
      <c r="D21" s="84"/>
      <c r="E21" s="76">
        <v>2300000</v>
      </c>
      <c r="F21" s="76">
        <v>0</v>
      </c>
      <c r="G21" s="78" t="s">
        <v>45</v>
      </c>
      <c r="H21" s="78"/>
      <c r="I21" s="79">
        <f t="shared" si="1"/>
        <v>25</v>
      </c>
      <c r="J21" s="79">
        <v>5</v>
      </c>
      <c r="K21" s="79">
        <f t="shared" si="2"/>
        <v>20</v>
      </c>
      <c r="L21" s="79">
        <f t="shared" si="3"/>
        <v>5</v>
      </c>
      <c r="M21" s="76">
        <v>575000</v>
      </c>
      <c r="N21" s="80">
        <f t="shared" si="4"/>
        <v>25</v>
      </c>
      <c r="O21" s="76">
        <v>0</v>
      </c>
      <c r="P21" s="80">
        <f t="shared" si="5"/>
        <v>0</v>
      </c>
      <c r="Q21" s="81">
        <f t="shared" si="6"/>
        <v>0</v>
      </c>
      <c r="R21" s="85">
        <f t="shared" si="7"/>
        <v>2300000</v>
      </c>
      <c r="S21" s="292" t="s">
        <v>241</v>
      </c>
    </row>
    <row r="22" spans="1:20" s="21" customFormat="1" ht="7.5" customHeight="1">
      <c r="A22" s="86"/>
      <c r="B22" s="87"/>
      <c r="C22" s="87"/>
      <c r="D22" s="87"/>
      <c r="E22" s="88"/>
      <c r="F22" s="88"/>
      <c r="G22" s="89"/>
      <c r="H22" s="89"/>
      <c r="I22" s="90"/>
      <c r="J22" s="91"/>
      <c r="K22" s="91"/>
      <c r="L22" s="90"/>
      <c r="M22" s="91"/>
      <c r="N22" s="92"/>
      <c r="O22" s="92"/>
      <c r="P22" s="91"/>
      <c r="Q22" s="91"/>
      <c r="R22" s="92"/>
      <c r="S22" s="293"/>
      <c r="T22" s="20"/>
    </row>
    <row r="23" spans="1:20" s="18" customFormat="1" ht="27" customHeight="1">
      <c r="A23" s="64" t="s">
        <v>149</v>
      </c>
      <c r="B23" s="93" t="s">
        <v>51</v>
      </c>
      <c r="C23" s="93"/>
      <c r="D23" s="93"/>
      <c r="E23" s="94">
        <f>SUM(E24:E28)</f>
        <v>31615967111</v>
      </c>
      <c r="F23" s="94">
        <f>SUM(F25:F28)</f>
        <v>0</v>
      </c>
      <c r="G23" s="95"/>
      <c r="H23" s="95"/>
      <c r="I23" s="96">
        <f>AVERAGE(I24:I28)</f>
        <v>23.980514851858203</v>
      </c>
      <c r="J23" s="96">
        <f>AVERAGE(J24:J28)</f>
        <v>7</v>
      </c>
      <c r="K23" s="96" t="e">
        <f>AVERAGE(K24:K28)</f>
        <v>#DIV/0!</v>
      </c>
      <c r="L23" s="96">
        <f>AVERAGE(L24:L28)</f>
        <v>7</v>
      </c>
      <c r="M23" s="94">
        <f>SUM(M24:M28)</f>
        <v>6960892590</v>
      </c>
      <c r="N23" s="97">
        <f>SUM(M23/E23)*100</f>
        <v>22.017016166423478</v>
      </c>
      <c r="O23" s="94">
        <f>SUM(O24:O28)</f>
        <v>2017664740</v>
      </c>
      <c r="P23" s="97">
        <f>SUM(O23/M23)*100</f>
        <v>28.985718626064877</v>
      </c>
      <c r="Q23" s="97">
        <f>SUM(O23/E23)*100</f>
        <v>6.3817903558547258</v>
      </c>
      <c r="R23" s="98">
        <f>E23-O23</f>
        <v>29598302371</v>
      </c>
      <c r="S23" s="294"/>
    </row>
    <row r="24" spans="1:20" s="21" customFormat="1" ht="27" customHeight="1">
      <c r="A24" s="72" t="s">
        <v>148</v>
      </c>
      <c r="B24" s="75" t="s">
        <v>52</v>
      </c>
      <c r="C24" s="75"/>
      <c r="D24" s="75"/>
      <c r="E24" s="99">
        <v>31596486911</v>
      </c>
      <c r="F24" s="99">
        <v>0</v>
      </c>
      <c r="G24" s="78" t="s">
        <v>45</v>
      </c>
      <c r="H24" s="78"/>
      <c r="I24" s="100">
        <f t="shared" ref="I24:I28" si="8">N24</f>
        <v>21.996013701068897</v>
      </c>
      <c r="J24" s="100">
        <v>15</v>
      </c>
      <c r="K24" s="100">
        <f t="shared" ref="K24:K28" si="9">J24/I24*100</f>
        <v>68.194174652978475</v>
      </c>
      <c r="L24" s="100">
        <f t="shared" ref="L24:L28" si="10">J24/100*100</f>
        <v>15</v>
      </c>
      <c r="M24" s="99">
        <v>6949967590</v>
      </c>
      <c r="N24" s="80">
        <f t="shared" ref="N24:N28" si="11">SUM(M24/E24)*100</f>
        <v>21.996013701068897</v>
      </c>
      <c r="O24" s="99">
        <v>2017664740</v>
      </c>
      <c r="P24" s="80">
        <f t="shared" ref="P24:P28" si="12">SUM(O24/M24)*100</f>
        <v>29.031282719981721</v>
      </c>
      <c r="Q24" s="80">
        <f t="shared" ref="Q24:Q28" si="13">SUM(O24/E24)*100</f>
        <v>6.3857249246832257</v>
      </c>
      <c r="R24" s="85">
        <f t="shared" ref="R24:R28" si="14">E24-O24</f>
        <v>29578822171</v>
      </c>
      <c r="S24" s="292" t="s">
        <v>241</v>
      </c>
      <c r="T24" s="20"/>
    </row>
    <row r="25" spans="1:20" s="21" customFormat="1" ht="32.25" customHeight="1">
      <c r="A25" s="72" t="s">
        <v>150</v>
      </c>
      <c r="B25" s="75" t="s">
        <v>53</v>
      </c>
      <c r="C25" s="75"/>
      <c r="D25" s="75"/>
      <c r="E25" s="99">
        <v>13031000</v>
      </c>
      <c r="F25" s="99">
        <v>0</v>
      </c>
      <c r="G25" s="78" t="s">
        <v>45</v>
      </c>
      <c r="H25" s="78"/>
      <c r="I25" s="100">
        <f t="shared" si="8"/>
        <v>81.728186631877833</v>
      </c>
      <c r="J25" s="100">
        <v>5</v>
      </c>
      <c r="K25" s="100">
        <f t="shared" si="9"/>
        <v>6.1178403755868542</v>
      </c>
      <c r="L25" s="100">
        <f t="shared" si="10"/>
        <v>5</v>
      </c>
      <c r="M25" s="99">
        <v>10650000</v>
      </c>
      <c r="N25" s="80">
        <f t="shared" si="11"/>
        <v>81.728186631877833</v>
      </c>
      <c r="O25" s="99">
        <v>0</v>
      </c>
      <c r="P25" s="80">
        <f t="shared" si="12"/>
        <v>0</v>
      </c>
      <c r="Q25" s="80">
        <f t="shared" si="13"/>
        <v>0</v>
      </c>
      <c r="R25" s="85">
        <f t="shared" si="14"/>
        <v>13031000</v>
      </c>
      <c r="S25" s="292" t="s">
        <v>241</v>
      </c>
      <c r="T25" s="20"/>
    </row>
    <row r="26" spans="1:20" s="21" customFormat="1" ht="27" customHeight="1">
      <c r="A26" s="72" t="s">
        <v>151</v>
      </c>
      <c r="B26" s="75" t="s">
        <v>54</v>
      </c>
      <c r="C26" s="75"/>
      <c r="D26" s="75"/>
      <c r="E26" s="99">
        <v>1699800</v>
      </c>
      <c r="F26" s="99">
        <v>0</v>
      </c>
      <c r="G26" s="78" t="s">
        <v>45</v>
      </c>
      <c r="H26" s="78"/>
      <c r="I26" s="100">
        <f t="shared" si="8"/>
        <v>16.178373926344275</v>
      </c>
      <c r="J26" s="100">
        <v>5</v>
      </c>
      <c r="K26" s="100">
        <f t="shared" si="9"/>
        <v>30.905454545454546</v>
      </c>
      <c r="L26" s="100">
        <f t="shared" si="10"/>
        <v>5</v>
      </c>
      <c r="M26" s="99">
        <v>275000</v>
      </c>
      <c r="N26" s="80">
        <f t="shared" si="11"/>
        <v>16.178373926344275</v>
      </c>
      <c r="O26" s="101">
        <v>0</v>
      </c>
      <c r="P26" s="80">
        <f t="shared" si="12"/>
        <v>0</v>
      </c>
      <c r="Q26" s="80">
        <f t="shared" si="13"/>
        <v>0</v>
      </c>
      <c r="R26" s="85">
        <f t="shared" si="14"/>
        <v>1699800</v>
      </c>
      <c r="S26" s="292" t="s">
        <v>241</v>
      </c>
      <c r="T26" s="20"/>
    </row>
    <row r="27" spans="1:20" s="21" customFormat="1" ht="27" customHeight="1">
      <c r="A27" s="72" t="s">
        <v>152</v>
      </c>
      <c r="B27" s="75" t="s">
        <v>55</v>
      </c>
      <c r="C27" s="75"/>
      <c r="D27" s="75"/>
      <c r="E27" s="99">
        <v>3049800</v>
      </c>
      <c r="F27" s="99"/>
      <c r="G27" s="78" t="s">
        <v>45</v>
      </c>
      <c r="H27" s="78"/>
      <c r="I27" s="100">
        <f t="shared" si="8"/>
        <v>0</v>
      </c>
      <c r="J27" s="100">
        <v>5</v>
      </c>
      <c r="K27" s="100" t="e">
        <f>J27/I27*100</f>
        <v>#DIV/0!</v>
      </c>
      <c r="L27" s="100">
        <f t="shared" si="10"/>
        <v>5</v>
      </c>
      <c r="M27" s="99"/>
      <c r="N27" s="80">
        <f t="shared" si="11"/>
        <v>0</v>
      </c>
      <c r="O27" s="101"/>
      <c r="P27" s="80"/>
      <c r="Q27" s="80"/>
      <c r="R27" s="85">
        <f t="shared" si="14"/>
        <v>3049800</v>
      </c>
      <c r="S27" s="292" t="s">
        <v>241</v>
      </c>
      <c r="T27" s="20"/>
    </row>
    <row r="28" spans="1:20" s="21" customFormat="1" ht="33.75" customHeight="1">
      <c r="A28" s="72" t="s">
        <v>153</v>
      </c>
      <c r="B28" s="75" t="s">
        <v>56</v>
      </c>
      <c r="C28" s="75"/>
      <c r="D28" s="75"/>
      <c r="E28" s="99">
        <v>1699600</v>
      </c>
      <c r="F28" s="99">
        <v>0</v>
      </c>
      <c r="G28" s="78" t="s">
        <v>45</v>
      </c>
      <c r="H28" s="78"/>
      <c r="I28" s="100">
        <f t="shared" si="8"/>
        <v>0</v>
      </c>
      <c r="J28" s="100">
        <v>5</v>
      </c>
      <c r="K28" s="100" t="e">
        <f t="shared" si="9"/>
        <v>#DIV/0!</v>
      </c>
      <c r="L28" s="100">
        <f t="shared" si="10"/>
        <v>5</v>
      </c>
      <c r="M28" s="99"/>
      <c r="N28" s="80">
        <f t="shared" si="11"/>
        <v>0</v>
      </c>
      <c r="O28" s="99">
        <v>0</v>
      </c>
      <c r="P28" s="80" t="e">
        <f t="shared" si="12"/>
        <v>#DIV/0!</v>
      </c>
      <c r="Q28" s="80">
        <f t="shared" si="13"/>
        <v>0</v>
      </c>
      <c r="R28" s="85">
        <f t="shared" si="14"/>
        <v>1699600</v>
      </c>
      <c r="S28" s="292" t="s">
        <v>241</v>
      </c>
      <c r="T28" s="20"/>
    </row>
    <row r="29" spans="1:20" s="21" customFormat="1" ht="8.25" customHeight="1">
      <c r="A29" s="102"/>
      <c r="B29" s="87"/>
      <c r="C29" s="87"/>
      <c r="D29" s="87"/>
      <c r="E29" s="88"/>
      <c r="F29" s="88"/>
      <c r="G29" s="89"/>
      <c r="H29" s="89"/>
      <c r="I29" s="103"/>
      <c r="J29" s="103"/>
      <c r="K29" s="103"/>
      <c r="L29" s="103"/>
      <c r="M29" s="88"/>
      <c r="N29" s="104"/>
      <c r="O29" s="92"/>
      <c r="P29" s="104"/>
      <c r="Q29" s="104"/>
      <c r="R29" s="105"/>
      <c r="S29" s="295"/>
      <c r="T29" s="20"/>
    </row>
    <row r="30" spans="1:20" s="18" customFormat="1" ht="27" customHeight="1">
      <c r="A30" s="64" t="s">
        <v>156</v>
      </c>
      <c r="B30" s="93" t="s">
        <v>57</v>
      </c>
      <c r="C30" s="93"/>
      <c r="D30" s="93"/>
      <c r="E30" s="94">
        <f>SUM(E31:E34)</f>
        <v>68199400</v>
      </c>
      <c r="F30" s="94">
        <f>SUM(F34:F34)</f>
        <v>0</v>
      </c>
      <c r="G30" s="95"/>
      <c r="H30" s="94"/>
      <c r="I30" s="96">
        <f>AVERAGE(I31:I34)</f>
        <v>21.553210566245948</v>
      </c>
      <c r="J30" s="96">
        <f>AVERAGE(J31:J34)</f>
        <v>5</v>
      </c>
      <c r="K30" s="96" t="e">
        <f>AVERAGE(K31:K34)</f>
        <v>#DIV/0!</v>
      </c>
      <c r="L30" s="96">
        <f>AVERAGE(L31:L34)</f>
        <v>5</v>
      </c>
      <c r="M30" s="94">
        <f>SUM(M31:M34)</f>
        <v>5000000</v>
      </c>
      <c r="N30" s="97">
        <f>SUM(M30/E30)*100</f>
        <v>7.3314427986169965</v>
      </c>
      <c r="O30" s="94">
        <f>SUM(O31:O34)</f>
        <v>0</v>
      </c>
      <c r="P30" s="97">
        <f>SUM(O30/M30)*100</f>
        <v>0</v>
      </c>
      <c r="Q30" s="97">
        <f>SUM(O30/E30)*100</f>
        <v>0</v>
      </c>
      <c r="R30" s="98">
        <f>E30-O30</f>
        <v>68199400</v>
      </c>
      <c r="S30" s="294"/>
      <c r="T30" s="17"/>
    </row>
    <row r="31" spans="1:20" s="18" customFormat="1" ht="27" customHeight="1">
      <c r="A31" s="72" t="s">
        <v>221</v>
      </c>
      <c r="B31" s="106" t="s">
        <v>224</v>
      </c>
      <c r="C31" s="74"/>
      <c r="D31" s="74"/>
      <c r="E31" s="99">
        <v>5799600</v>
      </c>
      <c r="F31" s="77"/>
      <c r="G31" s="78" t="s">
        <v>45</v>
      </c>
      <c r="H31" s="78"/>
      <c r="I31" s="107">
        <f>N31</f>
        <v>86.212842264983792</v>
      </c>
      <c r="J31" s="79">
        <v>5</v>
      </c>
      <c r="K31" s="79">
        <f>J31/I31*100</f>
        <v>5.7995999999999999</v>
      </c>
      <c r="L31" s="79">
        <f>J31/100*100</f>
        <v>5</v>
      </c>
      <c r="M31" s="99">
        <v>5000000</v>
      </c>
      <c r="N31" s="80">
        <f>SUM(M31/E31)*100</f>
        <v>86.212842264983792</v>
      </c>
      <c r="O31" s="99"/>
      <c r="P31" s="80">
        <f>SUM(O31/M31)*100</f>
        <v>0</v>
      </c>
      <c r="Q31" s="80">
        <f>SUM(O31/E31)*100</f>
        <v>0</v>
      </c>
      <c r="R31" s="85">
        <f>E31-O31</f>
        <v>5799600</v>
      </c>
      <c r="S31" s="292" t="s">
        <v>241</v>
      </c>
      <c r="T31" s="17"/>
    </row>
    <row r="32" spans="1:20" s="18" customFormat="1" ht="27" customHeight="1">
      <c r="A32" s="72" t="s">
        <v>222</v>
      </c>
      <c r="B32" s="75" t="s">
        <v>223</v>
      </c>
      <c r="C32" s="74"/>
      <c r="D32" s="74"/>
      <c r="E32" s="99">
        <v>12399800</v>
      </c>
      <c r="F32" s="77"/>
      <c r="G32" s="78"/>
      <c r="H32" s="78"/>
      <c r="I32" s="107">
        <f t="shared" ref="I32:I34" si="15">N32</f>
        <v>0</v>
      </c>
      <c r="J32" s="79">
        <v>5</v>
      </c>
      <c r="K32" s="79" t="e">
        <f t="shared" ref="K32:K33" si="16">J32/I32*100</f>
        <v>#DIV/0!</v>
      </c>
      <c r="L32" s="79">
        <f t="shared" ref="L32:L33" si="17">J32/100*100</f>
        <v>5</v>
      </c>
      <c r="M32" s="99"/>
      <c r="N32" s="80">
        <f t="shared" ref="N32:N33" si="18">SUM(M32/E32)*100</f>
        <v>0</v>
      </c>
      <c r="O32" s="99"/>
      <c r="P32" s="80" t="e">
        <f t="shared" ref="P32:P33" si="19">SUM(O32/M32)*100</f>
        <v>#DIV/0!</v>
      </c>
      <c r="Q32" s="80">
        <f t="shared" ref="Q32:Q33" si="20">SUM(O32/E32)*100</f>
        <v>0</v>
      </c>
      <c r="R32" s="85">
        <f t="shared" ref="R32:R33" si="21">E32-O32</f>
        <v>12399800</v>
      </c>
      <c r="S32" s="292" t="s">
        <v>241</v>
      </c>
      <c r="T32" s="17"/>
    </row>
    <row r="33" spans="1:20" s="18" customFormat="1" ht="27" customHeight="1">
      <c r="A33" s="72" t="s">
        <v>154</v>
      </c>
      <c r="B33" s="75" t="s">
        <v>58</v>
      </c>
      <c r="C33" s="74"/>
      <c r="D33" s="74"/>
      <c r="E33" s="99">
        <v>30000000</v>
      </c>
      <c r="F33" s="77"/>
      <c r="G33" s="78"/>
      <c r="H33" s="78"/>
      <c r="I33" s="107">
        <f t="shared" si="15"/>
        <v>0</v>
      </c>
      <c r="J33" s="79">
        <v>5</v>
      </c>
      <c r="K33" s="79" t="e">
        <f t="shared" si="16"/>
        <v>#DIV/0!</v>
      </c>
      <c r="L33" s="79">
        <f t="shared" si="17"/>
        <v>5</v>
      </c>
      <c r="M33" s="99"/>
      <c r="N33" s="80">
        <f t="shared" si="18"/>
        <v>0</v>
      </c>
      <c r="O33" s="99"/>
      <c r="P33" s="80" t="e">
        <f t="shared" si="19"/>
        <v>#DIV/0!</v>
      </c>
      <c r="Q33" s="80">
        <f t="shared" si="20"/>
        <v>0</v>
      </c>
      <c r="R33" s="85">
        <f t="shared" si="21"/>
        <v>30000000</v>
      </c>
      <c r="S33" s="292" t="s">
        <v>241</v>
      </c>
      <c r="T33" s="17"/>
    </row>
    <row r="34" spans="1:20" s="21" customFormat="1" ht="21">
      <c r="A34" s="72" t="s">
        <v>155</v>
      </c>
      <c r="B34" s="75" t="s">
        <v>59</v>
      </c>
      <c r="C34" s="75"/>
      <c r="D34" s="75"/>
      <c r="E34" s="99">
        <v>20000000</v>
      </c>
      <c r="F34" s="99">
        <v>0</v>
      </c>
      <c r="G34" s="78" t="s">
        <v>45</v>
      </c>
      <c r="H34" s="78"/>
      <c r="I34" s="107">
        <f t="shared" si="15"/>
        <v>0</v>
      </c>
      <c r="J34" s="100">
        <v>5</v>
      </c>
      <c r="K34" s="100" t="e">
        <f t="shared" ref="K34" si="22">J34/I34*100</f>
        <v>#DIV/0!</v>
      </c>
      <c r="L34" s="100">
        <f t="shared" ref="L34" si="23">J34/100*100</f>
        <v>5</v>
      </c>
      <c r="M34" s="99"/>
      <c r="N34" s="80">
        <f t="shared" ref="N34" si="24">SUM(M34/E34)*100</f>
        <v>0</v>
      </c>
      <c r="O34" s="101">
        <v>0</v>
      </c>
      <c r="P34" s="80" t="e">
        <f t="shared" ref="P34" si="25">SUM(O34/M34)*100</f>
        <v>#DIV/0!</v>
      </c>
      <c r="Q34" s="80">
        <f t="shared" ref="Q34" si="26">SUM(O34/E34)*100</f>
        <v>0</v>
      </c>
      <c r="R34" s="85">
        <f t="shared" ref="R34" si="27">E34-O34</f>
        <v>20000000</v>
      </c>
      <c r="S34" s="292" t="s">
        <v>241</v>
      </c>
      <c r="T34" s="20"/>
    </row>
    <row r="35" spans="1:20" s="21" customFormat="1" ht="8.25" customHeight="1">
      <c r="A35" s="108"/>
      <c r="B35" s="109"/>
      <c r="C35" s="87"/>
      <c r="D35" s="87"/>
      <c r="E35" s="88"/>
      <c r="F35" s="88"/>
      <c r="G35" s="89"/>
      <c r="H35" s="89"/>
      <c r="I35" s="103"/>
      <c r="J35" s="103"/>
      <c r="K35" s="103"/>
      <c r="L35" s="103"/>
      <c r="M35" s="110"/>
      <c r="N35" s="104"/>
      <c r="O35" s="92"/>
      <c r="P35" s="104"/>
      <c r="Q35" s="104"/>
      <c r="R35" s="105"/>
      <c r="S35" s="295"/>
      <c r="T35" s="20"/>
    </row>
    <row r="36" spans="1:20" s="18" customFormat="1" ht="33" customHeight="1">
      <c r="A36" s="64" t="s">
        <v>157</v>
      </c>
      <c r="B36" s="93" t="s">
        <v>60</v>
      </c>
      <c r="C36" s="93"/>
      <c r="D36" s="93"/>
      <c r="E36" s="94">
        <f>SUM(E37:E43)</f>
        <v>269691000</v>
      </c>
      <c r="F36" s="94">
        <f>SUM(F37:F41)</f>
        <v>0</v>
      </c>
      <c r="G36" s="95"/>
      <c r="H36" s="95"/>
      <c r="I36" s="96">
        <f>AVERAGE(I37:I41)</f>
        <v>30.894698119071581</v>
      </c>
      <c r="J36" s="96">
        <f>AVERAGE(J37:J43)</f>
        <v>5</v>
      </c>
      <c r="K36" s="96">
        <f>AVERAGE(K37:K43)</f>
        <v>19.736432292313026</v>
      </c>
      <c r="L36" s="96">
        <f>AVERAGE(L37:L43)</f>
        <v>5</v>
      </c>
      <c r="M36" s="94">
        <f>SUM(M37:M43)</f>
        <v>55706605</v>
      </c>
      <c r="N36" s="97">
        <f>SUM(M36/E36)*100</f>
        <v>20.655715244483503</v>
      </c>
      <c r="O36" s="94">
        <f>SUM(O37:O43)</f>
        <v>0</v>
      </c>
      <c r="P36" s="97">
        <f>SUM(O36/M36)*100</f>
        <v>0</v>
      </c>
      <c r="Q36" s="97">
        <f>SUM(O36/E36)*100</f>
        <v>0</v>
      </c>
      <c r="R36" s="98">
        <f>E36-O36</f>
        <v>269691000</v>
      </c>
      <c r="S36" s="294"/>
    </row>
    <row r="37" spans="1:20" s="21" customFormat="1" ht="31.5" customHeight="1">
      <c r="A37" s="72" t="s">
        <v>158</v>
      </c>
      <c r="B37" s="75" t="s">
        <v>61</v>
      </c>
      <c r="C37" s="75"/>
      <c r="D37" s="75"/>
      <c r="E37" s="99">
        <v>10000000</v>
      </c>
      <c r="F37" s="99">
        <v>0</v>
      </c>
      <c r="G37" s="78" t="s">
        <v>45</v>
      </c>
      <c r="H37" s="78"/>
      <c r="I37" s="100">
        <f t="shared" ref="I37:I43" si="28">N37</f>
        <v>50</v>
      </c>
      <c r="J37" s="100">
        <v>5</v>
      </c>
      <c r="K37" s="100">
        <f t="shared" ref="K37:K43" si="29">J37/I37*100</f>
        <v>10</v>
      </c>
      <c r="L37" s="100">
        <f t="shared" ref="L37:L43" si="30">J37/100*100</f>
        <v>5</v>
      </c>
      <c r="M37" s="99">
        <v>5000000</v>
      </c>
      <c r="N37" s="80">
        <f t="shared" ref="N37:N43" si="31">SUM(M37/E37)*100</f>
        <v>50</v>
      </c>
      <c r="O37" s="101">
        <v>0</v>
      </c>
      <c r="P37" s="80">
        <f t="shared" ref="P37:P43" si="32">SUM(O37/M37)*100</f>
        <v>0</v>
      </c>
      <c r="Q37" s="80">
        <f t="shared" ref="Q37:Q43" si="33">SUM(O37/E37)*100</f>
        <v>0</v>
      </c>
      <c r="R37" s="85">
        <f t="shared" ref="R37:R43" si="34">E37-O37</f>
        <v>10000000</v>
      </c>
      <c r="S37" s="292" t="s">
        <v>241</v>
      </c>
      <c r="T37" s="20"/>
    </row>
    <row r="38" spans="1:20" s="21" customFormat="1" ht="27" customHeight="1">
      <c r="A38" s="72" t="s">
        <v>159</v>
      </c>
      <c r="B38" s="75" t="s">
        <v>62</v>
      </c>
      <c r="C38" s="75"/>
      <c r="D38" s="75"/>
      <c r="E38" s="99">
        <v>9000000</v>
      </c>
      <c r="F38" s="99">
        <v>0</v>
      </c>
      <c r="G38" s="78" t="s">
        <v>45</v>
      </c>
      <c r="H38" s="78"/>
      <c r="I38" s="100">
        <f t="shared" si="28"/>
        <v>24.981666666666666</v>
      </c>
      <c r="J38" s="100">
        <v>5</v>
      </c>
      <c r="K38" s="100">
        <f t="shared" si="29"/>
        <v>20.01467743011542</v>
      </c>
      <c r="L38" s="100">
        <f t="shared" si="30"/>
        <v>5</v>
      </c>
      <c r="M38" s="99">
        <v>2248350</v>
      </c>
      <c r="N38" s="80">
        <f t="shared" si="31"/>
        <v>24.981666666666666</v>
      </c>
      <c r="O38" s="101">
        <v>0</v>
      </c>
      <c r="P38" s="80">
        <f t="shared" si="32"/>
        <v>0</v>
      </c>
      <c r="Q38" s="80">
        <f t="shared" si="33"/>
        <v>0</v>
      </c>
      <c r="R38" s="85">
        <f t="shared" si="34"/>
        <v>9000000</v>
      </c>
      <c r="S38" s="292" t="s">
        <v>241</v>
      </c>
      <c r="T38" s="20"/>
    </row>
    <row r="39" spans="1:20" s="21" customFormat="1" ht="27" customHeight="1">
      <c r="A39" s="72" t="s">
        <v>160</v>
      </c>
      <c r="B39" s="75" t="s">
        <v>63</v>
      </c>
      <c r="C39" s="75"/>
      <c r="D39" s="75"/>
      <c r="E39" s="99">
        <v>19999800</v>
      </c>
      <c r="F39" s="99">
        <v>0</v>
      </c>
      <c r="G39" s="78" t="s">
        <v>45</v>
      </c>
      <c r="H39" s="78"/>
      <c r="I39" s="100">
        <f t="shared" si="28"/>
        <v>30.000050000500007</v>
      </c>
      <c r="J39" s="100">
        <v>5</v>
      </c>
      <c r="K39" s="100">
        <f t="shared" si="29"/>
        <v>16.666638888657403</v>
      </c>
      <c r="L39" s="100">
        <f t="shared" si="30"/>
        <v>5</v>
      </c>
      <c r="M39" s="99">
        <v>5999950</v>
      </c>
      <c r="N39" s="80">
        <f t="shared" si="31"/>
        <v>30.000050000500007</v>
      </c>
      <c r="O39" s="99"/>
      <c r="P39" s="80">
        <f t="shared" si="32"/>
        <v>0</v>
      </c>
      <c r="Q39" s="80">
        <f t="shared" si="33"/>
        <v>0</v>
      </c>
      <c r="R39" s="85">
        <f t="shared" si="34"/>
        <v>19999800</v>
      </c>
      <c r="S39" s="292" t="s">
        <v>241</v>
      </c>
      <c r="T39" s="20"/>
    </row>
    <row r="40" spans="1:20" s="21" customFormat="1" ht="27" customHeight="1">
      <c r="A40" s="72" t="s">
        <v>161</v>
      </c>
      <c r="B40" s="75" t="s">
        <v>64</v>
      </c>
      <c r="C40" s="75"/>
      <c r="D40" s="75"/>
      <c r="E40" s="99">
        <v>24800000</v>
      </c>
      <c r="F40" s="99">
        <v>0</v>
      </c>
      <c r="G40" s="78" t="s">
        <v>45</v>
      </c>
      <c r="H40" s="78"/>
      <c r="I40" s="100">
        <f t="shared" si="28"/>
        <v>25</v>
      </c>
      <c r="J40" s="100">
        <v>5</v>
      </c>
      <c r="K40" s="100">
        <f t="shared" si="29"/>
        <v>20</v>
      </c>
      <c r="L40" s="100">
        <f t="shared" si="30"/>
        <v>5</v>
      </c>
      <c r="M40" s="99">
        <v>6200000</v>
      </c>
      <c r="N40" s="80">
        <f t="shared" si="31"/>
        <v>25</v>
      </c>
      <c r="O40" s="101"/>
      <c r="P40" s="80">
        <f t="shared" si="32"/>
        <v>0</v>
      </c>
      <c r="Q40" s="80">
        <f t="shared" si="33"/>
        <v>0</v>
      </c>
      <c r="R40" s="85">
        <f t="shared" si="34"/>
        <v>24800000</v>
      </c>
      <c r="S40" s="292" t="s">
        <v>241</v>
      </c>
      <c r="T40" s="20"/>
    </row>
    <row r="41" spans="1:20" s="21" customFormat="1" ht="27" customHeight="1">
      <c r="A41" s="72" t="s">
        <v>162</v>
      </c>
      <c r="B41" s="75" t="s">
        <v>65</v>
      </c>
      <c r="C41" s="75"/>
      <c r="D41" s="75"/>
      <c r="E41" s="99">
        <v>30999000</v>
      </c>
      <c r="F41" s="99">
        <v>0</v>
      </c>
      <c r="G41" s="78" t="s">
        <v>45</v>
      </c>
      <c r="H41" s="78"/>
      <c r="I41" s="100">
        <f t="shared" si="28"/>
        <v>24.491773928191233</v>
      </c>
      <c r="J41" s="100">
        <v>5</v>
      </c>
      <c r="K41" s="100">
        <f t="shared" si="29"/>
        <v>20.415017771516968</v>
      </c>
      <c r="L41" s="100">
        <f t="shared" si="30"/>
        <v>5</v>
      </c>
      <c r="M41" s="99">
        <v>7592205</v>
      </c>
      <c r="N41" s="80">
        <f t="shared" si="31"/>
        <v>24.491773928191233</v>
      </c>
      <c r="O41" s="101"/>
      <c r="P41" s="80">
        <f t="shared" si="32"/>
        <v>0</v>
      </c>
      <c r="Q41" s="80">
        <f t="shared" si="33"/>
        <v>0</v>
      </c>
      <c r="R41" s="85">
        <f t="shared" si="34"/>
        <v>30999000</v>
      </c>
      <c r="S41" s="292" t="s">
        <v>241</v>
      </c>
      <c r="T41" s="20"/>
    </row>
    <row r="42" spans="1:20" s="21" customFormat="1" ht="27" customHeight="1">
      <c r="A42" s="72" t="s">
        <v>163</v>
      </c>
      <c r="B42" s="111" t="s">
        <v>66</v>
      </c>
      <c r="C42" s="75"/>
      <c r="D42" s="75"/>
      <c r="E42" s="99">
        <v>5000000</v>
      </c>
      <c r="F42" s="99"/>
      <c r="G42" s="78" t="s">
        <v>45</v>
      </c>
      <c r="H42" s="78"/>
      <c r="I42" s="100">
        <f t="shared" si="28"/>
        <v>24.9</v>
      </c>
      <c r="J42" s="100">
        <v>5</v>
      </c>
      <c r="K42" s="100">
        <f t="shared" si="29"/>
        <v>20.080321285140563</v>
      </c>
      <c r="L42" s="100">
        <f t="shared" si="30"/>
        <v>5</v>
      </c>
      <c r="M42" s="99">
        <v>1245000</v>
      </c>
      <c r="N42" s="80">
        <f t="shared" si="31"/>
        <v>24.9</v>
      </c>
      <c r="O42" s="101"/>
      <c r="P42" s="80">
        <f t="shared" si="32"/>
        <v>0</v>
      </c>
      <c r="Q42" s="112">
        <f t="shared" si="33"/>
        <v>0</v>
      </c>
      <c r="R42" s="113">
        <f t="shared" si="34"/>
        <v>5000000</v>
      </c>
      <c r="S42" s="292" t="s">
        <v>241</v>
      </c>
      <c r="T42" s="20"/>
    </row>
    <row r="43" spans="1:20" s="21" customFormat="1" ht="27" customHeight="1">
      <c r="A43" s="72" t="s">
        <v>164</v>
      </c>
      <c r="B43" s="114" t="s">
        <v>67</v>
      </c>
      <c r="C43" s="75"/>
      <c r="D43" s="75"/>
      <c r="E43" s="99">
        <v>169892200</v>
      </c>
      <c r="F43" s="99"/>
      <c r="G43" s="78" t="s">
        <v>45</v>
      </c>
      <c r="H43" s="78"/>
      <c r="I43" s="100">
        <f t="shared" si="28"/>
        <v>16.140293668573367</v>
      </c>
      <c r="J43" s="100">
        <v>5</v>
      </c>
      <c r="K43" s="100">
        <f t="shared" si="29"/>
        <v>30.978370670760835</v>
      </c>
      <c r="L43" s="100">
        <f t="shared" si="30"/>
        <v>5</v>
      </c>
      <c r="M43" s="99">
        <v>27421100</v>
      </c>
      <c r="N43" s="80">
        <f t="shared" si="31"/>
        <v>16.140293668573367</v>
      </c>
      <c r="O43" s="101"/>
      <c r="P43" s="80">
        <f t="shared" si="32"/>
        <v>0</v>
      </c>
      <c r="Q43" s="115">
        <f t="shared" si="33"/>
        <v>0</v>
      </c>
      <c r="R43" s="116">
        <f t="shared" si="34"/>
        <v>169892200</v>
      </c>
      <c r="S43" s="292" t="s">
        <v>241</v>
      </c>
      <c r="T43" s="20"/>
    </row>
    <row r="44" spans="1:20" s="21" customFormat="1" ht="8.25" customHeight="1">
      <c r="A44" s="117"/>
      <c r="B44" s="118"/>
      <c r="C44" s="87"/>
      <c r="D44" s="87"/>
      <c r="E44" s="88"/>
      <c r="F44" s="88"/>
      <c r="G44" s="89"/>
      <c r="H44" s="89"/>
      <c r="I44" s="103"/>
      <c r="J44" s="103"/>
      <c r="K44" s="103"/>
      <c r="L44" s="103"/>
      <c r="M44" s="88"/>
      <c r="N44" s="120"/>
      <c r="O44" s="92"/>
      <c r="P44" s="120"/>
      <c r="Q44" s="121"/>
      <c r="R44" s="122"/>
      <c r="S44" s="293"/>
      <c r="T44" s="20"/>
    </row>
    <row r="45" spans="1:20" s="18" customFormat="1" ht="27" customHeight="1">
      <c r="A45" s="64" t="s">
        <v>165</v>
      </c>
      <c r="B45" s="123" t="s">
        <v>68</v>
      </c>
      <c r="C45" s="93"/>
      <c r="D45" s="93"/>
      <c r="E45" s="94">
        <f>SUM(E46)</f>
        <v>49717800</v>
      </c>
      <c r="F45" s="94">
        <f>SUM(F46:F51)</f>
        <v>0</v>
      </c>
      <c r="G45" s="95"/>
      <c r="H45" s="95"/>
      <c r="I45" s="96">
        <f>AVERAGE(I46)</f>
        <v>0</v>
      </c>
      <c r="J45" s="96">
        <f>AVERAGE(J46)</f>
        <v>5</v>
      </c>
      <c r="K45" s="96" t="e">
        <f>AVERAGE(K46)</f>
        <v>#DIV/0!</v>
      </c>
      <c r="L45" s="96">
        <f>AVERAGE(L46)</f>
        <v>5</v>
      </c>
      <c r="M45" s="94">
        <f>SUM(M46)</f>
        <v>0</v>
      </c>
      <c r="N45" s="97">
        <f>SUM(M45/E45)*100</f>
        <v>0</v>
      </c>
      <c r="O45" s="94">
        <f>SUM(O46)</f>
        <v>0</v>
      </c>
      <c r="P45" s="97" t="e">
        <f>SUM(O45/M45)*100</f>
        <v>#DIV/0!</v>
      </c>
      <c r="Q45" s="124">
        <f>SUM(O45/E45)*100</f>
        <v>0</v>
      </c>
      <c r="R45" s="125">
        <f>E45-O45</f>
        <v>49717800</v>
      </c>
      <c r="S45" s="294"/>
      <c r="T45" s="17"/>
    </row>
    <row r="46" spans="1:20" s="21" customFormat="1" ht="27" customHeight="1">
      <c r="A46" s="72" t="s">
        <v>166</v>
      </c>
      <c r="B46" s="73" t="s">
        <v>69</v>
      </c>
      <c r="C46" s="75"/>
      <c r="D46" s="75"/>
      <c r="E46" s="99">
        <v>49717800</v>
      </c>
      <c r="F46" s="99">
        <v>0</v>
      </c>
      <c r="G46" s="78" t="s">
        <v>45</v>
      </c>
      <c r="H46" s="78"/>
      <c r="I46" s="100">
        <f t="shared" ref="I46:I51" si="35">N46</f>
        <v>0</v>
      </c>
      <c r="J46" s="100">
        <v>5</v>
      </c>
      <c r="K46" s="100" t="e">
        <f>J46/I46*100</f>
        <v>#DIV/0!</v>
      </c>
      <c r="L46" s="100">
        <f t="shared" ref="L46:L51" si="36">J46/100*100</f>
        <v>5</v>
      </c>
      <c r="M46" s="99"/>
      <c r="N46" s="80">
        <f t="shared" ref="N46:N51" si="37">SUM(M46/E46)*100</f>
        <v>0</v>
      </c>
      <c r="O46" s="99"/>
      <c r="P46" s="80" t="e">
        <f t="shared" ref="P46:P51" si="38">SUM(O46/M46)*100</f>
        <v>#DIV/0!</v>
      </c>
      <c r="Q46" s="81">
        <f t="shared" ref="Q46:Q51" si="39">SUM(O46/E46)*100</f>
        <v>0</v>
      </c>
      <c r="R46" s="82">
        <f t="shared" ref="R46:R51" si="40">E46-O46</f>
        <v>49717800</v>
      </c>
      <c r="S46" s="292" t="s">
        <v>241</v>
      </c>
      <c r="T46" s="20"/>
    </row>
    <row r="47" spans="1:20" s="21" customFormat="1" ht="8.25" customHeight="1">
      <c r="A47" s="102"/>
      <c r="B47" s="119"/>
      <c r="C47" s="87"/>
      <c r="D47" s="87"/>
      <c r="E47" s="88"/>
      <c r="F47" s="88"/>
      <c r="G47" s="89"/>
      <c r="H47" s="89"/>
      <c r="I47" s="103"/>
      <c r="J47" s="103"/>
      <c r="K47" s="103"/>
      <c r="L47" s="103"/>
      <c r="M47" s="88"/>
      <c r="N47" s="104"/>
      <c r="O47" s="88"/>
      <c r="P47" s="104"/>
      <c r="Q47" s="126"/>
      <c r="R47" s="127"/>
      <c r="S47" s="295"/>
      <c r="T47" s="20"/>
    </row>
    <row r="48" spans="1:20" s="21" customFormat="1" ht="27" customHeight="1">
      <c r="A48" s="64" t="s">
        <v>167</v>
      </c>
      <c r="B48" s="123" t="s">
        <v>70</v>
      </c>
      <c r="C48" s="128"/>
      <c r="D48" s="128"/>
      <c r="E48" s="94">
        <f>SUM(E49:E51)</f>
        <v>728084696</v>
      </c>
      <c r="F48" s="129">
        <v>0</v>
      </c>
      <c r="G48" s="95"/>
      <c r="H48" s="95"/>
      <c r="I48" s="96">
        <f>AVERAGE(I49:I51)</f>
        <v>30.09349629319696</v>
      </c>
      <c r="J48" s="96">
        <f>AVERAGE(J49:J51)</f>
        <v>5</v>
      </c>
      <c r="K48" s="96">
        <f>AVERAGE(K49:K51)</f>
        <v>17.515795037105146</v>
      </c>
      <c r="L48" s="96">
        <f>AVERAGE(L49:L51)</f>
        <v>5</v>
      </c>
      <c r="M48" s="130">
        <f>SUM(M49:M51)</f>
        <v>266237799</v>
      </c>
      <c r="N48" s="97">
        <f t="shared" si="37"/>
        <v>36.566872022262643</v>
      </c>
      <c r="O48" s="94">
        <f>SUM(O49:O51)</f>
        <v>0</v>
      </c>
      <c r="P48" s="97">
        <f t="shared" si="38"/>
        <v>0</v>
      </c>
      <c r="Q48" s="124">
        <f t="shared" si="39"/>
        <v>0</v>
      </c>
      <c r="R48" s="125">
        <f>E48-O48</f>
        <v>728084696</v>
      </c>
      <c r="S48" s="294"/>
      <c r="T48" s="20"/>
    </row>
    <row r="49" spans="1:20" s="21" customFormat="1" ht="27" customHeight="1">
      <c r="A49" s="72" t="s">
        <v>168</v>
      </c>
      <c r="B49" s="73" t="s">
        <v>71</v>
      </c>
      <c r="C49" s="75"/>
      <c r="D49" s="75"/>
      <c r="E49" s="99">
        <v>24999500</v>
      </c>
      <c r="F49" s="99"/>
      <c r="G49" s="78" t="s">
        <v>45</v>
      </c>
      <c r="H49" s="78"/>
      <c r="I49" s="100">
        <f t="shared" si="35"/>
        <v>24.732494649892995</v>
      </c>
      <c r="J49" s="100">
        <v>5</v>
      </c>
      <c r="K49" s="100">
        <f t="shared" ref="K49:K51" si="41">J49/I49*100</f>
        <v>20.216318939026365</v>
      </c>
      <c r="L49" s="100">
        <f t="shared" si="36"/>
        <v>5</v>
      </c>
      <c r="M49" s="99">
        <v>6183000</v>
      </c>
      <c r="N49" s="80">
        <f t="shared" si="37"/>
        <v>24.732494649892995</v>
      </c>
      <c r="O49" s="99"/>
      <c r="P49" s="80">
        <f t="shared" si="38"/>
        <v>0</v>
      </c>
      <c r="Q49" s="81">
        <f t="shared" si="39"/>
        <v>0</v>
      </c>
      <c r="R49" s="82">
        <f t="shared" si="40"/>
        <v>24999500</v>
      </c>
      <c r="S49" s="292" t="s">
        <v>241</v>
      </c>
      <c r="T49" s="20"/>
    </row>
    <row r="50" spans="1:20" s="21" customFormat="1" ht="27" customHeight="1">
      <c r="A50" s="72" t="s">
        <v>169</v>
      </c>
      <c r="B50" s="73" t="s">
        <v>72</v>
      </c>
      <c r="C50" s="75"/>
      <c r="D50" s="75"/>
      <c r="E50" s="99">
        <v>160999196</v>
      </c>
      <c r="F50" s="99"/>
      <c r="G50" s="78" t="s">
        <v>45</v>
      </c>
      <c r="H50" s="78"/>
      <c r="I50" s="100">
        <f t="shared" si="35"/>
        <v>25</v>
      </c>
      <c r="J50" s="100">
        <v>5</v>
      </c>
      <c r="K50" s="100">
        <f t="shared" si="41"/>
        <v>20</v>
      </c>
      <c r="L50" s="100">
        <f t="shared" si="36"/>
        <v>5</v>
      </c>
      <c r="M50" s="99">
        <v>40249799</v>
      </c>
      <c r="N50" s="80">
        <f t="shared" si="37"/>
        <v>25</v>
      </c>
      <c r="O50" s="99"/>
      <c r="P50" s="80">
        <f t="shared" si="38"/>
        <v>0</v>
      </c>
      <c r="Q50" s="81">
        <f t="shared" si="39"/>
        <v>0</v>
      </c>
      <c r="R50" s="82">
        <f t="shared" si="40"/>
        <v>160999196</v>
      </c>
      <c r="S50" s="292" t="s">
        <v>241</v>
      </c>
      <c r="T50" s="20"/>
    </row>
    <row r="51" spans="1:20" s="21" customFormat="1" ht="31.5" customHeight="1">
      <c r="A51" s="72" t="s">
        <v>170</v>
      </c>
      <c r="B51" s="73" t="s">
        <v>73</v>
      </c>
      <c r="C51" s="75"/>
      <c r="D51" s="75"/>
      <c r="E51" s="99">
        <v>542086000</v>
      </c>
      <c r="F51" s="99"/>
      <c r="G51" s="78" t="s">
        <v>45</v>
      </c>
      <c r="H51" s="78"/>
      <c r="I51" s="100">
        <f t="shared" si="35"/>
        <v>40.547994229697871</v>
      </c>
      <c r="J51" s="100">
        <v>5</v>
      </c>
      <c r="K51" s="100">
        <f t="shared" si="41"/>
        <v>12.331066172289075</v>
      </c>
      <c r="L51" s="100">
        <f t="shared" si="36"/>
        <v>5</v>
      </c>
      <c r="M51" s="99">
        <v>219805000</v>
      </c>
      <c r="N51" s="80">
        <f t="shared" si="37"/>
        <v>40.547994229697871</v>
      </c>
      <c r="O51" s="99"/>
      <c r="P51" s="80">
        <f t="shared" si="38"/>
        <v>0</v>
      </c>
      <c r="Q51" s="81">
        <f t="shared" si="39"/>
        <v>0</v>
      </c>
      <c r="R51" s="82">
        <f t="shared" si="40"/>
        <v>542086000</v>
      </c>
      <c r="S51" s="292" t="s">
        <v>241</v>
      </c>
      <c r="T51" s="20"/>
    </row>
    <row r="52" spans="1:20" s="21" customFormat="1" ht="6.75" customHeight="1">
      <c r="A52" s="102"/>
      <c r="B52" s="131"/>
      <c r="C52" s="87"/>
      <c r="D52" s="87"/>
      <c r="E52" s="88"/>
      <c r="F52" s="88"/>
      <c r="G52" s="89"/>
      <c r="H52" s="88"/>
      <c r="I52" s="103"/>
      <c r="J52" s="103"/>
      <c r="K52" s="103"/>
      <c r="L52" s="103"/>
      <c r="M52" s="88"/>
      <c r="N52" s="120"/>
      <c r="O52" s="92"/>
      <c r="P52" s="120"/>
      <c r="Q52" s="120"/>
      <c r="R52" s="132"/>
      <c r="S52" s="293"/>
      <c r="T52" s="20"/>
    </row>
    <row r="53" spans="1:20" s="18" customFormat="1" ht="32.25" customHeight="1">
      <c r="A53" s="64" t="s">
        <v>171</v>
      </c>
      <c r="B53" s="123" t="s">
        <v>74</v>
      </c>
      <c r="C53" s="93"/>
      <c r="D53" s="93"/>
      <c r="E53" s="94">
        <f>SUM(E54:E57)</f>
        <v>332840000</v>
      </c>
      <c r="F53" s="94">
        <f>SUM(F54:F76)</f>
        <v>0</v>
      </c>
      <c r="G53" s="95"/>
      <c r="H53" s="94"/>
      <c r="I53" s="96">
        <f>AVERAGE(I54:I57)</f>
        <v>14.489316916789967</v>
      </c>
      <c r="J53" s="96">
        <f>AVERAGE(J54:J57)</f>
        <v>5</v>
      </c>
      <c r="K53" s="96" t="e">
        <f>AVERAGE(K54:K57)</f>
        <v>#DIV/0!</v>
      </c>
      <c r="L53" s="96">
        <f>AVERAGE(L54:L57)</f>
        <v>5</v>
      </c>
      <c r="M53" s="94">
        <f>SUM(M54:M57)</f>
        <v>45487500</v>
      </c>
      <c r="N53" s="97">
        <f>SUM(M53/E53)*100</f>
        <v>13.666476385049876</v>
      </c>
      <c r="O53" s="94">
        <f>SUM(O54:O57)</f>
        <v>0</v>
      </c>
      <c r="P53" s="97">
        <f>SUM(O53/M53)*100</f>
        <v>0</v>
      </c>
      <c r="Q53" s="124">
        <f>SUM(O53/E53)*100</f>
        <v>0</v>
      </c>
      <c r="R53" s="98">
        <f>E53-O53</f>
        <v>332840000</v>
      </c>
      <c r="S53" s="296"/>
      <c r="T53" s="17"/>
    </row>
    <row r="54" spans="1:20" s="21" customFormat="1" ht="55.5" customHeight="1">
      <c r="A54" s="72" t="s">
        <v>172</v>
      </c>
      <c r="B54" s="73" t="s">
        <v>75</v>
      </c>
      <c r="C54" s="75"/>
      <c r="D54" s="75"/>
      <c r="E54" s="99">
        <v>145400000</v>
      </c>
      <c r="F54" s="99">
        <v>0</v>
      </c>
      <c r="G54" s="78" t="s">
        <v>45</v>
      </c>
      <c r="H54" s="78"/>
      <c r="I54" s="100">
        <f t="shared" ref="I54:I94" si="42">N54</f>
        <v>25</v>
      </c>
      <c r="J54" s="100">
        <v>5</v>
      </c>
      <c r="K54" s="100">
        <f t="shared" ref="K54:K94" si="43">J54/I54*100</f>
        <v>20</v>
      </c>
      <c r="L54" s="100">
        <f t="shared" ref="L54:L94" si="44">J54/100*100</f>
        <v>5</v>
      </c>
      <c r="M54" s="99">
        <v>36350000</v>
      </c>
      <c r="N54" s="80">
        <f t="shared" ref="N54:N99" si="45">SUM(M54/E54)*100</f>
        <v>25</v>
      </c>
      <c r="O54" s="99">
        <v>0</v>
      </c>
      <c r="P54" s="80">
        <f t="shared" ref="P54:P94" si="46">SUM(O54/M54)*100</f>
        <v>0</v>
      </c>
      <c r="Q54" s="81">
        <f t="shared" ref="Q54:Q94" si="47">SUM(O54/E54)*100</f>
        <v>0</v>
      </c>
      <c r="R54" s="82">
        <f t="shared" ref="R54:R94" si="48">E54-O54</f>
        <v>145400000</v>
      </c>
      <c r="S54" s="292" t="s">
        <v>241</v>
      </c>
      <c r="T54" s="20"/>
    </row>
    <row r="55" spans="1:20" s="21" customFormat="1" ht="39" customHeight="1">
      <c r="A55" s="72" t="s">
        <v>173</v>
      </c>
      <c r="B55" s="73" t="s">
        <v>76</v>
      </c>
      <c r="C55" s="75"/>
      <c r="D55" s="75"/>
      <c r="E55" s="99">
        <v>95000000</v>
      </c>
      <c r="F55" s="99">
        <v>0</v>
      </c>
      <c r="G55" s="78" t="s">
        <v>45</v>
      </c>
      <c r="H55" s="78"/>
      <c r="I55" s="100">
        <f t="shared" si="42"/>
        <v>5.2631578947368416</v>
      </c>
      <c r="J55" s="100">
        <v>5</v>
      </c>
      <c r="K55" s="100">
        <f t="shared" si="43"/>
        <v>95</v>
      </c>
      <c r="L55" s="100">
        <f t="shared" si="44"/>
        <v>5</v>
      </c>
      <c r="M55" s="99">
        <v>5000000</v>
      </c>
      <c r="N55" s="80">
        <f t="shared" si="45"/>
        <v>5.2631578947368416</v>
      </c>
      <c r="O55" s="99"/>
      <c r="P55" s="80">
        <f t="shared" si="46"/>
        <v>0</v>
      </c>
      <c r="Q55" s="81">
        <f t="shared" si="47"/>
        <v>0</v>
      </c>
      <c r="R55" s="82">
        <f t="shared" si="48"/>
        <v>95000000</v>
      </c>
      <c r="S55" s="292" t="s">
        <v>241</v>
      </c>
      <c r="T55" s="20"/>
    </row>
    <row r="56" spans="1:20" s="21" customFormat="1" ht="27" customHeight="1">
      <c r="A56" s="72" t="s">
        <v>174</v>
      </c>
      <c r="B56" s="73" t="s">
        <v>77</v>
      </c>
      <c r="C56" s="75"/>
      <c r="D56" s="75"/>
      <c r="E56" s="99">
        <v>14940000</v>
      </c>
      <c r="F56" s="99">
        <v>0</v>
      </c>
      <c r="G56" s="78" t="s">
        <v>45</v>
      </c>
      <c r="H56" s="78"/>
      <c r="I56" s="100">
        <f t="shared" si="42"/>
        <v>27.694109772423026</v>
      </c>
      <c r="J56" s="100">
        <v>5</v>
      </c>
      <c r="K56" s="100">
        <f t="shared" si="43"/>
        <v>18.054380664652566</v>
      </c>
      <c r="L56" s="100">
        <f t="shared" si="44"/>
        <v>5</v>
      </c>
      <c r="M56" s="99">
        <v>4137500</v>
      </c>
      <c r="N56" s="80">
        <f t="shared" si="45"/>
        <v>27.694109772423026</v>
      </c>
      <c r="O56" s="99">
        <v>0</v>
      </c>
      <c r="P56" s="80">
        <f t="shared" si="46"/>
        <v>0</v>
      </c>
      <c r="Q56" s="81">
        <f t="shared" si="47"/>
        <v>0</v>
      </c>
      <c r="R56" s="82">
        <f t="shared" si="48"/>
        <v>14940000</v>
      </c>
      <c r="S56" s="292" t="s">
        <v>241</v>
      </c>
      <c r="T56" s="20"/>
    </row>
    <row r="57" spans="1:20" s="21" customFormat="1" ht="27" customHeight="1">
      <c r="A57" s="72" t="s">
        <v>175</v>
      </c>
      <c r="B57" s="73" t="s">
        <v>78</v>
      </c>
      <c r="C57" s="75"/>
      <c r="D57" s="75"/>
      <c r="E57" s="99">
        <v>77500000</v>
      </c>
      <c r="F57" s="99">
        <v>0</v>
      </c>
      <c r="G57" s="78" t="s">
        <v>38</v>
      </c>
      <c r="H57" s="78"/>
      <c r="I57" s="100">
        <f t="shared" si="42"/>
        <v>0</v>
      </c>
      <c r="J57" s="100">
        <v>5</v>
      </c>
      <c r="K57" s="100" t="e">
        <f t="shared" si="43"/>
        <v>#DIV/0!</v>
      </c>
      <c r="L57" s="100">
        <f t="shared" si="44"/>
        <v>5</v>
      </c>
      <c r="M57" s="99"/>
      <c r="N57" s="80">
        <f t="shared" si="45"/>
        <v>0</v>
      </c>
      <c r="O57" s="99">
        <v>0</v>
      </c>
      <c r="P57" s="80" t="e">
        <f t="shared" si="46"/>
        <v>#DIV/0!</v>
      </c>
      <c r="Q57" s="81">
        <f t="shared" si="47"/>
        <v>0</v>
      </c>
      <c r="R57" s="82">
        <f t="shared" si="48"/>
        <v>77500000</v>
      </c>
      <c r="S57" s="292" t="s">
        <v>241</v>
      </c>
      <c r="T57" s="20"/>
    </row>
    <row r="58" spans="1:20" s="21" customFormat="1" ht="8.25" customHeight="1">
      <c r="A58" s="133"/>
      <c r="B58" s="134"/>
      <c r="C58" s="135"/>
      <c r="D58" s="135"/>
      <c r="E58" s="136"/>
      <c r="F58" s="136"/>
      <c r="G58" s="137"/>
      <c r="H58" s="137"/>
      <c r="I58" s="138"/>
      <c r="J58" s="138"/>
      <c r="K58" s="138"/>
      <c r="L58" s="138"/>
      <c r="M58" s="137"/>
      <c r="N58" s="139"/>
      <c r="O58" s="136"/>
      <c r="P58" s="139"/>
      <c r="Q58" s="140"/>
      <c r="R58" s="141"/>
      <c r="S58" s="297"/>
      <c r="T58" s="20"/>
    </row>
    <row r="59" spans="1:20" s="21" customFormat="1" ht="36" customHeight="1">
      <c r="A59" s="142" t="s">
        <v>176</v>
      </c>
      <c r="B59" s="143" t="s">
        <v>135</v>
      </c>
      <c r="C59" s="144"/>
      <c r="D59" s="144"/>
      <c r="E59" s="145">
        <f>E60+E68+E96</f>
        <v>97015721208</v>
      </c>
      <c r="F59" s="145"/>
      <c r="G59" s="146"/>
      <c r="H59" s="146"/>
      <c r="I59" s="147">
        <f>(I60+I68+I96)/3</f>
        <v>9.6488269183623707</v>
      </c>
      <c r="J59" s="147">
        <f>(J60+J68+J96)/3</f>
        <v>5</v>
      </c>
      <c r="K59" s="147" t="e">
        <f>(K60+K68+K96+#REF!)/4</f>
        <v>#DIV/0!</v>
      </c>
      <c r="L59" s="147">
        <f>(L60+L68+L96)/3</f>
        <v>4.6794871794871797</v>
      </c>
      <c r="M59" s="145">
        <f>(M60+M68+M96)</f>
        <v>12957388268</v>
      </c>
      <c r="N59" s="148">
        <f>SUM(M59/E59)*100</f>
        <v>13.355967575831951</v>
      </c>
      <c r="O59" s="145">
        <f>O60+O68+O96</f>
        <v>0</v>
      </c>
      <c r="P59" s="148">
        <f>SUM(O59/M59)*100</f>
        <v>0</v>
      </c>
      <c r="Q59" s="148">
        <f t="shared" si="47"/>
        <v>0</v>
      </c>
      <c r="R59" s="149">
        <f>E59-O59</f>
        <v>97015721208</v>
      </c>
      <c r="S59" s="298"/>
      <c r="T59" s="20"/>
    </row>
    <row r="60" spans="1:20" s="21" customFormat="1" ht="40.5" customHeight="1">
      <c r="A60" s="150" t="s">
        <v>79</v>
      </c>
      <c r="B60" s="123" t="s">
        <v>246</v>
      </c>
      <c r="C60" s="128"/>
      <c r="D60" s="128"/>
      <c r="E60" s="94">
        <f>SUM(E61:E66)</f>
        <v>54359942412</v>
      </c>
      <c r="F60" s="94">
        <v>0</v>
      </c>
      <c r="G60" s="95"/>
      <c r="H60" s="95"/>
      <c r="I60" s="96">
        <f>AVERAGE(I61:I66)</f>
        <v>1.626436340459412</v>
      </c>
      <c r="J60" s="96">
        <f>AVERAGE(J61:J66)</f>
        <v>5</v>
      </c>
      <c r="K60" s="96" t="e">
        <f>AVERAGE(K61:K66)</f>
        <v>#DIV/0!</v>
      </c>
      <c r="L60" s="96">
        <f>AVERAGE(L61:L66)</f>
        <v>5</v>
      </c>
      <c r="M60" s="94">
        <f>SUM(M61:M66)</f>
        <v>200740560</v>
      </c>
      <c r="N60" s="97">
        <f t="shared" si="45"/>
        <v>0.36928030290864761</v>
      </c>
      <c r="O60" s="94">
        <f>SUM(O61:O66)</f>
        <v>0</v>
      </c>
      <c r="P60" s="97">
        <f t="shared" si="46"/>
        <v>0</v>
      </c>
      <c r="Q60" s="124">
        <f t="shared" si="47"/>
        <v>0</v>
      </c>
      <c r="R60" s="125">
        <f t="shared" si="48"/>
        <v>54359942412</v>
      </c>
      <c r="S60" s="299"/>
      <c r="T60" s="20"/>
    </row>
    <row r="61" spans="1:20" s="21" customFormat="1" ht="40.5" customHeight="1">
      <c r="A61" s="151" t="s">
        <v>177</v>
      </c>
      <c r="B61" s="73" t="s">
        <v>132</v>
      </c>
      <c r="C61" s="75"/>
      <c r="D61" s="75"/>
      <c r="E61" s="99">
        <v>15000000000</v>
      </c>
      <c r="F61" s="99">
        <v>0</v>
      </c>
      <c r="G61" s="78" t="s">
        <v>122</v>
      </c>
      <c r="H61" s="78"/>
      <c r="I61" s="100">
        <f t="shared" si="42"/>
        <v>0</v>
      </c>
      <c r="J61" s="100">
        <v>5</v>
      </c>
      <c r="K61" s="100" t="e">
        <f t="shared" si="43"/>
        <v>#DIV/0!</v>
      </c>
      <c r="L61" s="100">
        <f t="shared" si="44"/>
        <v>5</v>
      </c>
      <c r="M61" s="99"/>
      <c r="N61" s="80">
        <f t="shared" si="45"/>
        <v>0</v>
      </c>
      <c r="O61" s="99">
        <v>0</v>
      </c>
      <c r="P61" s="80" t="e">
        <f t="shared" si="46"/>
        <v>#DIV/0!</v>
      </c>
      <c r="Q61" s="81">
        <f t="shared" si="47"/>
        <v>0</v>
      </c>
      <c r="R61" s="82">
        <f t="shared" si="48"/>
        <v>15000000000</v>
      </c>
      <c r="S61" s="292" t="s">
        <v>27</v>
      </c>
      <c r="T61" s="20"/>
    </row>
    <row r="62" spans="1:20" s="21" customFormat="1" ht="31.5" customHeight="1">
      <c r="A62" s="151" t="s">
        <v>226</v>
      </c>
      <c r="B62" s="152" t="s">
        <v>225</v>
      </c>
      <c r="C62" s="75"/>
      <c r="D62" s="75"/>
      <c r="E62" s="99">
        <v>3000000000</v>
      </c>
      <c r="F62" s="99"/>
      <c r="G62" s="78"/>
      <c r="H62" s="78"/>
      <c r="I62" s="100">
        <f t="shared" si="42"/>
        <v>0</v>
      </c>
      <c r="J62" s="100">
        <v>5</v>
      </c>
      <c r="K62" s="100" t="e">
        <f t="shared" si="43"/>
        <v>#DIV/0!</v>
      </c>
      <c r="L62" s="100">
        <f>J62/100*100</f>
        <v>5</v>
      </c>
      <c r="M62" s="99"/>
      <c r="N62" s="80">
        <f t="shared" si="45"/>
        <v>0</v>
      </c>
      <c r="O62" s="99"/>
      <c r="P62" s="80"/>
      <c r="Q62" s="81"/>
      <c r="R62" s="82"/>
      <c r="S62" s="292" t="s">
        <v>27</v>
      </c>
      <c r="T62" s="20"/>
    </row>
    <row r="63" spans="1:20" s="21" customFormat="1" ht="34.5" customHeight="1">
      <c r="A63" s="151" t="s">
        <v>178</v>
      </c>
      <c r="B63" s="73" t="s">
        <v>133</v>
      </c>
      <c r="C63" s="75"/>
      <c r="D63" s="75"/>
      <c r="E63" s="99">
        <v>2057059300</v>
      </c>
      <c r="F63" s="99">
        <v>0</v>
      </c>
      <c r="G63" s="78" t="s">
        <v>126</v>
      </c>
      <c r="H63" s="78"/>
      <c r="I63" s="100">
        <f t="shared" si="42"/>
        <v>9.7586180427564724</v>
      </c>
      <c r="J63" s="100">
        <v>5</v>
      </c>
      <c r="K63" s="100">
        <f t="shared" si="43"/>
        <v>51.236763013912089</v>
      </c>
      <c r="L63" s="100">
        <f t="shared" si="44"/>
        <v>5</v>
      </c>
      <c r="M63" s="99">
        <v>200740560</v>
      </c>
      <c r="N63" s="80">
        <f t="shared" si="45"/>
        <v>9.7586180427564724</v>
      </c>
      <c r="O63" s="99">
        <v>0</v>
      </c>
      <c r="P63" s="80">
        <f t="shared" si="46"/>
        <v>0</v>
      </c>
      <c r="Q63" s="81">
        <f t="shared" si="47"/>
        <v>0</v>
      </c>
      <c r="R63" s="82">
        <f t="shared" si="48"/>
        <v>2057059300</v>
      </c>
      <c r="S63" s="292" t="s">
        <v>27</v>
      </c>
      <c r="T63" s="20"/>
    </row>
    <row r="64" spans="1:20" s="21" customFormat="1" ht="42" customHeight="1">
      <c r="A64" s="151" t="s">
        <v>179</v>
      </c>
      <c r="B64" s="73" t="s">
        <v>134</v>
      </c>
      <c r="C64" s="75"/>
      <c r="D64" s="75"/>
      <c r="E64" s="99">
        <v>30470064112</v>
      </c>
      <c r="F64" s="99">
        <v>0</v>
      </c>
      <c r="G64" s="78" t="s">
        <v>125</v>
      </c>
      <c r="H64" s="78"/>
      <c r="I64" s="100">
        <f t="shared" si="42"/>
        <v>0</v>
      </c>
      <c r="J64" s="100">
        <v>5</v>
      </c>
      <c r="K64" s="100" t="e">
        <f t="shared" si="43"/>
        <v>#DIV/0!</v>
      </c>
      <c r="L64" s="100">
        <f t="shared" si="44"/>
        <v>5</v>
      </c>
      <c r="M64" s="99"/>
      <c r="N64" s="80">
        <f t="shared" si="45"/>
        <v>0</v>
      </c>
      <c r="O64" s="99">
        <v>0</v>
      </c>
      <c r="P64" s="80" t="e">
        <f t="shared" si="46"/>
        <v>#DIV/0!</v>
      </c>
      <c r="Q64" s="81">
        <f t="shared" si="47"/>
        <v>0</v>
      </c>
      <c r="R64" s="82">
        <f t="shared" si="48"/>
        <v>30470064112</v>
      </c>
      <c r="S64" s="292" t="s">
        <v>27</v>
      </c>
      <c r="T64" s="20"/>
    </row>
    <row r="65" spans="1:20" s="21" customFormat="1" ht="40.5" customHeight="1">
      <c r="A65" s="151" t="s">
        <v>180</v>
      </c>
      <c r="B65" s="73" t="s">
        <v>80</v>
      </c>
      <c r="C65" s="75"/>
      <c r="D65" s="75"/>
      <c r="E65" s="99">
        <v>2231538906</v>
      </c>
      <c r="F65" s="99">
        <v>0</v>
      </c>
      <c r="G65" s="78" t="s">
        <v>125</v>
      </c>
      <c r="H65" s="78"/>
      <c r="I65" s="100">
        <f t="shared" si="42"/>
        <v>0</v>
      </c>
      <c r="J65" s="100">
        <v>5</v>
      </c>
      <c r="K65" s="100" t="e">
        <f t="shared" si="43"/>
        <v>#DIV/0!</v>
      </c>
      <c r="L65" s="100">
        <f t="shared" si="44"/>
        <v>5</v>
      </c>
      <c r="M65" s="99"/>
      <c r="N65" s="80">
        <f t="shared" si="45"/>
        <v>0</v>
      </c>
      <c r="O65" s="99">
        <v>0</v>
      </c>
      <c r="P65" s="80" t="e">
        <f t="shared" si="46"/>
        <v>#DIV/0!</v>
      </c>
      <c r="Q65" s="81">
        <f t="shared" si="47"/>
        <v>0</v>
      </c>
      <c r="R65" s="82">
        <f t="shared" si="48"/>
        <v>2231538906</v>
      </c>
      <c r="S65" s="292" t="s">
        <v>27</v>
      </c>
      <c r="T65" s="20"/>
    </row>
    <row r="66" spans="1:20" s="21" customFormat="1" ht="27" customHeight="1">
      <c r="A66" s="151" t="s">
        <v>181</v>
      </c>
      <c r="B66" s="73" t="s">
        <v>81</v>
      </c>
      <c r="C66" s="75"/>
      <c r="D66" s="75"/>
      <c r="E66" s="99">
        <v>1601280094</v>
      </c>
      <c r="F66" s="99">
        <v>0</v>
      </c>
      <c r="G66" s="153" t="s">
        <v>39</v>
      </c>
      <c r="H66" s="153"/>
      <c r="I66" s="100">
        <f t="shared" si="42"/>
        <v>0</v>
      </c>
      <c r="J66" s="100">
        <v>5</v>
      </c>
      <c r="K66" s="100" t="e">
        <f t="shared" si="43"/>
        <v>#DIV/0!</v>
      </c>
      <c r="L66" s="100">
        <f t="shared" si="44"/>
        <v>5</v>
      </c>
      <c r="M66" s="99"/>
      <c r="N66" s="80">
        <f t="shared" si="45"/>
        <v>0</v>
      </c>
      <c r="O66" s="99">
        <v>0</v>
      </c>
      <c r="P66" s="80" t="e">
        <f t="shared" si="46"/>
        <v>#DIV/0!</v>
      </c>
      <c r="Q66" s="81">
        <f t="shared" si="47"/>
        <v>0</v>
      </c>
      <c r="R66" s="82">
        <f t="shared" si="48"/>
        <v>1601280094</v>
      </c>
      <c r="S66" s="292" t="s">
        <v>27</v>
      </c>
      <c r="T66" s="20"/>
    </row>
    <row r="67" spans="1:20" s="21" customFormat="1" ht="10.5" customHeight="1">
      <c r="A67" s="154"/>
      <c r="B67" s="155"/>
      <c r="C67" s="156"/>
      <c r="D67" s="156"/>
      <c r="E67" s="157"/>
      <c r="F67" s="157"/>
      <c r="G67" s="158"/>
      <c r="H67" s="158"/>
      <c r="I67" s="159"/>
      <c r="J67" s="159"/>
      <c r="K67" s="159"/>
      <c r="L67" s="159"/>
      <c r="M67" s="157"/>
      <c r="N67" s="160"/>
      <c r="O67" s="161"/>
      <c r="P67" s="160"/>
      <c r="Q67" s="162"/>
      <c r="R67" s="163"/>
      <c r="S67" s="300"/>
      <c r="T67" s="20"/>
    </row>
    <row r="68" spans="1:20" s="21" customFormat="1" ht="43.5" customHeight="1">
      <c r="A68" s="150" t="s">
        <v>182</v>
      </c>
      <c r="B68" s="164" t="s">
        <v>247</v>
      </c>
      <c r="C68" s="165"/>
      <c r="D68" s="165"/>
      <c r="E68" s="166">
        <f>SUM(E69:E94)</f>
        <v>42641384696</v>
      </c>
      <c r="F68" s="166">
        <v>0</v>
      </c>
      <c r="G68" s="167"/>
      <c r="H68" s="167"/>
      <c r="I68" s="168">
        <f>AVERAGE(I69:I94)</f>
        <v>22.109576236693684</v>
      </c>
      <c r="J68" s="168">
        <f>AVERAGE(J69:J94)</f>
        <v>5</v>
      </c>
      <c r="K68" s="168" t="e">
        <f>AVERAGE(K69:K94)</f>
        <v>#DIV/0!</v>
      </c>
      <c r="L68" s="168">
        <f>AVERAGE(L69:L94)</f>
        <v>4.0384615384615383</v>
      </c>
      <c r="M68" s="166">
        <f>SUM(M69:M94)</f>
        <v>12755897708</v>
      </c>
      <c r="N68" s="169">
        <f t="shared" si="45"/>
        <v>29.914360893624014</v>
      </c>
      <c r="O68" s="166">
        <f>SUM(O69:O94)</f>
        <v>0</v>
      </c>
      <c r="P68" s="169">
        <f t="shared" si="46"/>
        <v>0</v>
      </c>
      <c r="Q68" s="170">
        <f t="shared" si="47"/>
        <v>0</v>
      </c>
      <c r="R68" s="171">
        <f t="shared" si="48"/>
        <v>42641384696</v>
      </c>
      <c r="S68" s="301"/>
      <c r="T68" s="20"/>
    </row>
    <row r="69" spans="1:20" s="21" customFormat="1" ht="45.75" customHeight="1">
      <c r="A69" s="151" t="s">
        <v>183</v>
      </c>
      <c r="B69" s="172" t="s">
        <v>84</v>
      </c>
      <c r="C69" s="173"/>
      <c r="D69" s="173"/>
      <c r="E69" s="174">
        <v>85861800</v>
      </c>
      <c r="F69" s="174">
        <v>0</v>
      </c>
      <c r="G69" s="78" t="s">
        <v>127</v>
      </c>
      <c r="H69" s="78"/>
      <c r="I69" s="175">
        <f t="shared" si="42"/>
        <v>5.1123549704292248</v>
      </c>
      <c r="J69" s="175">
        <v>5</v>
      </c>
      <c r="K69" s="175">
        <f t="shared" si="43"/>
        <v>97.802285422684733</v>
      </c>
      <c r="L69" s="175">
        <f t="shared" si="44"/>
        <v>5</v>
      </c>
      <c r="M69" s="174">
        <v>4389560</v>
      </c>
      <c r="N69" s="176">
        <f t="shared" si="45"/>
        <v>5.1123549704292248</v>
      </c>
      <c r="O69" s="174">
        <v>0</v>
      </c>
      <c r="P69" s="176">
        <f t="shared" si="46"/>
        <v>0</v>
      </c>
      <c r="Q69" s="177">
        <f t="shared" si="47"/>
        <v>0</v>
      </c>
      <c r="R69" s="178">
        <f t="shared" si="48"/>
        <v>85861800</v>
      </c>
      <c r="S69" s="292" t="s">
        <v>27</v>
      </c>
      <c r="T69" s="20"/>
    </row>
    <row r="70" spans="1:20" s="21" customFormat="1" ht="27" customHeight="1">
      <c r="A70" s="151" t="s">
        <v>184</v>
      </c>
      <c r="B70" s="172" t="s">
        <v>85</v>
      </c>
      <c r="C70" s="173"/>
      <c r="D70" s="173"/>
      <c r="E70" s="174">
        <v>90000000</v>
      </c>
      <c r="F70" s="174">
        <v>0</v>
      </c>
      <c r="G70" s="179" t="s">
        <v>45</v>
      </c>
      <c r="H70" s="179"/>
      <c r="I70" s="175">
        <f t="shared" si="42"/>
        <v>131.33333333333331</v>
      </c>
      <c r="J70" s="175">
        <v>5</v>
      </c>
      <c r="K70" s="175">
        <f t="shared" si="43"/>
        <v>3.8071065989847721</v>
      </c>
      <c r="L70" s="175">
        <f t="shared" si="44"/>
        <v>5</v>
      </c>
      <c r="M70" s="174">
        <v>118200000</v>
      </c>
      <c r="N70" s="176">
        <f t="shared" si="45"/>
        <v>131.33333333333331</v>
      </c>
      <c r="O70" s="174">
        <v>0</v>
      </c>
      <c r="P70" s="176">
        <f t="shared" si="46"/>
        <v>0</v>
      </c>
      <c r="Q70" s="177">
        <f t="shared" si="47"/>
        <v>0</v>
      </c>
      <c r="R70" s="178">
        <f t="shared" si="48"/>
        <v>90000000</v>
      </c>
      <c r="S70" s="292" t="s">
        <v>27</v>
      </c>
      <c r="T70" s="20"/>
    </row>
    <row r="71" spans="1:20" s="21" customFormat="1" ht="27" customHeight="1">
      <c r="A71" s="151" t="s">
        <v>185</v>
      </c>
      <c r="B71" s="172" t="s">
        <v>82</v>
      </c>
      <c r="C71" s="173"/>
      <c r="D71" s="173"/>
      <c r="E71" s="174">
        <v>4999450</v>
      </c>
      <c r="F71" s="174">
        <v>0</v>
      </c>
      <c r="G71" s="179" t="s">
        <v>45</v>
      </c>
      <c r="H71" s="179"/>
      <c r="I71" s="175">
        <f t="shared" si="42"/>
        <v>30.796387602636287</v>
      </c>
      <c r="J71" s="175">
        <v>5</v>
      </c>
      <c r="K71" s="175">
        <f t="shared" si="43"/>
        <v>16.235670444581562</v>
      </c>
      <c r="L71" s="175">
        <f t="shared" si="44"/>
        <v>5</v>
      </c>
      <c r="M71" s="174">
        <v>1539650</v>
      </c>
      <c r="N71" s="176">
        <f t="shared" si="45"/>
        <v>30.796387602636287</v>
      </c>
      <c r="O71" s="174">
        <v>0</v>
      </c>
      <c r="P71" s="176">
        <f t="shared" si="46"/>
        <v>0</v>
      </c>
      <c r="Q71" s="177">
        <f t="shared" si="47"/>
        <v>0</v>
      </c>
      <c r="R71" s="178">
        <f t="shared" si="48"/>
        <v>4999450</v>
      </c>
      <c r="S71" s="292" t="s">
        <v>27</v>
      </c>
      <c r="T71" s="20"/>
    </row>
    <row r="72" spans="1:20" s="21" customFormat="1" ht="27" customHeight="1">
      <c r="A72" s="151" t="s">
        <v>186</v>
      </c>
      <c r="B72" s="172" t="s">
        <v>86</v>
      </c>
      <c r="C72" s="173"/>
      <c r="D72" s="173"/>
      <c r="E72" s="174">
        <v>4999900</v>
      </c>
      <c r="F72" s="174">
        <v>0</v>
      </c>
      <c r="G72" s="179" t="s">
        <v>45</v>
      </c>
      <c r="H72" s="179"/>
      <c r="I72" s="175">
        <f t="shared" si="42"/>
        <v>8.0001600032000653</v>
      </c>
      <c r="J72" s="175">
        <v>5</v>
      </c>
      <c r="K72" s="175">
        <f t="shared" si="43"/>
        <v>62.498749999999994</v>
      </c>
      <c r="L72" s="175">
        <f t="shared" si="44"/>
        <v>5</v>
      </c>
      <c r="M72" s="174">
        <v>400000</v>
      </c>
      <c r="N72" s="176">
        <f t="shared" si="45"/>
        <v>8.0001600032000653</v>
      </c>
      <c r="O72" s="174">
        <v>0</v>
      </c>
      <c r="P72" s="176">
        <f t="shared" si="46"/>
        <v>0</v>
      </c>
      <c r="Q72" s="177">
        <f t="shared" si="47"/>
        <v>0</v>
      </c>
      <c r="R72" s="178">
        <f t="shared" si="48"/>
        <v>4999900</v>
      </c>
      <c r="S72" s="292" t="s">
        <v>27</v>
      </c>
      <c r="T72" s="20"/>
    </row>
    <row r="73" spans="1:20" s="21" customFormat="1" ht="30" customHeight="1">
      <c r="A73" s="151" t="s">
        <v>187</v>
      </c>
      <c r="B73" s="172" t="s">
        <v>87</v>
      </c>
      <c r="C73" s="173"/>
      <c r="D73" s="173"/>
      <c r="E73" s="174">
        <v>4999900</v>
      </c>
      <c r="F73" s="174"/>
      <c r="G73" s="180"/>
      <c r="H73" s="180"/>
      <c r="I73" s="175">
        <f t="shared" si="42"/>
        <v>0</v>
      </c>
      <c r="J73" s="175">
        <v>5</v>
      </c>
      <c r="K73" s="175" t="e">
        <f t="shared" ref="K73" si="49">J73/I73*100</f>
        <v>#DIV/0!</v>
      </c>
      <c r="L73" s="175">
        <f t="shared" ref="L73" si="50">J73/100*100</f>
        <v>5</v>
      </c>
      <c r="M73" s="174"/>
      <c r="N73" s="176">
        <f t="shared" si="45"/>
        <v>0</v>
      </c>
      <c r="O73" s="174"/>
      <c r="P73" s="176" t="e">
        <f t="shared" ref="P73" si="51">SUM(O73/M73)*100</f>
        <v>#DIV/0!</v>
      </c>
      <c r="Q73" s="177">
        <f t="shared" ref="Q73" si="52">SUM(O73/E73)*100</f>
        <v>0</v>
      </c>
      <c r="R73" s="178">
        <f t="shared" si="48"/>
        <v>4999900</v>
      </c>
      <c r="S73" s="292" t="s">
        <v>27</v>
      </c>
      <c r="T73" s="20"/>
    </row>
    <row r="74" spans="1:20" s="21" customFormat="1" ht="27" customHeight="1">
      <c r="A74" s="151" t="s">
        <v>188</v>
      </c>
      <c r="B74" s="172" t="s">
        <v>88</v>
      </c>
      <c r="C74" s="173"/>
      <c r="D74" s="173"/>
      <c r="E74" s="174">
        <v>37594400</v>
      </c>
      <c r="F74" s="174">
        <v>0</v>
      </c>
      <c r="G74" s="179" t="s">
        <v>45</v>
      </c>
      <c r="H74" s="179"/>
      <c r="I74" s="175">
        <f t="shared" si="42"/>
        <v>13.747393228778753</v>
      </c>
      <c r="J74" s="175">
        <v>5</v>
      </c>
      <c r="K74" s="175">
        <f>J74/I74*100</f>
        <v>36.370531611280413</v>
      </c>
      <c r="L74" s="175">
        <f t="shared" si="44"/>
        <v>5</v>
      </c>
      <c r="M74" s="174">
        <v>5168250</v>
      </c>
      <c r="N74" s="176">
        <f t="shared" si="45"/>
        <v>13.747393228778753</v>
      </c>
      <c r="O74" s="174">
        <v>0</v>
      </c>
      <c r="P74" s="176">
        <f t="shared" si="46"/>
        <v>0</v>
      </c>
      <c r="Q74" s="177">
        <f t="shared" si="47"/>
        <v>0</v>
      </c>
      <c r="R74" s="178">
        <f t="shared" si="48"/>
        <v>37594400</v>
      </c>
      <c r="S74" s="292" t="s">
        <v>27</v>
      </c>
      <c r="T74" s="20"/>
    </row>
    <row r="75" spans="1:20" s="21" customFormat="1" ht="27" customHeight="1">
      <c r="A75" s="151" t="s">
        <v>227</v>
      </c>
      <c r="B75" s="172" t="s">
        <v>228</v>
      </c>
      <c r="C75" s="173"/>
      <c r="D75" s="173"/>
      <c r="E75" s="174">
        <v>4999900</v>
      </c>
      <c r="F75" s="174"/>
      <c r="G75" s="179"/>
      <c r="H75" s="179"/>
      <c r="I75" s="175">
        <f t="shared" si="42"/>
        <v>0</v>
      </c>
      <c r="J75" s="175"/>
      <c r="K75" s="175" t="e">
        <f>J75/I75*100</f>
        <v>#DIV/0!</v>
      </c>
      <c r="L75" s="175">
        <f t="shared" si="44"/>
        <v>0</v>
      </c>
      <c r="M75" s="174"/>
      <c r="N75" s="176">
        <f t="shared" si="45"/>
        <v>0</v>
      </c>
      <c r="O75" s="174"/>
      <c r="P75" s="176"/>
      <c r="Q75" s="177"/>
      <c r="R75" s="178"/>
      <c r="S75" s="292" t="s">
        <v>27</v>
      </c>
      <c r="T75" s="20"/>
    </row>
    <row r="76" spans="1:20" s="21" customFormat="1" ht="27" customHeight="1">
      <c r="A76" s="151" t="s">
        <v>189</v>
      </c>
      <c r="B76" s="172" t="s">
        <v>89</v>
      </c>
      <c r="C76" s="173"/>
      <c r="D76" s="173"/>
      <c r="E76" s="174">
        <v>4999700</v>
      </c>
      <c r="F76" s="174">
        <v>0</v>
      </c>
      <c r="G76" s="179" t="s">
        <v>45</v>
      </c>
      <c r="H76" s="179"/>
      <c r="I76" s="175">
        <f t="shared" si="42"/>
        <v>23.19339160349621</v>
      </c>
      <c r="J76" s="175">
        <v>5</v>
      </c>
      <c r="K76" s="175">
        <f t="shared" si="43"/>
        <v>21.557864780958951</v>
      </c>
      <c r="L76" s="175">
        <f>J76/100*100</f>
        <v>5</v>
      </c>
      <c r="M76" s="174">
        <v>1159600</v>
      </c>
      <c r="N76" s="176">
        <f t="shared" si="45"/>
        <v>23.19339160349621</v>
      </c>
      <c r="O76" s="174"/>
      <c r="P76" s="176">
        <f t="shared" si="46"/>
        <v>0</v>
      </c>
      <c r="Q76" s="177">
        <f t="shared" si="47"/>
        <v>0</v>
      </c>
      <c r="R76" s="178">
        <f t="shared" si="48"/>
        <v>4999700</v>
      </c>
      <c r="S76" s="292" t="s">
        <v>27</v>
      </c>
      <c r="T76" s="20"/>
    </row>
    <row r="77" spans="1:20" s="21" customFormat="1" ht="27" customHeight="1">
      <c r="A77" s="151" t="s">
        <v>229</v>
      </c>
      <c r="B77" s="172" t="s">
        <v>230</v>
      </c>
      <c r="C77" s="173"/>
      <c r="D77" s="173"/>
      <c r="E77" s="174">
        <v>4999600</v>
      </c>
      <c r="F77" s="174"/>
      <c r="G77" s="179"/>
      <c r="H77" s="179"/>
      <c r="I77" s="175">
        <f t="shared" si="42"/>
        <v>0</v>
      </c>
      <c r="J77" s="175"/>
      <c r="K77" s="175" t="e">
        <f t="shared" si="43"/>
        <v>#DIV/0!</v>
      </c>
      <c r="L77" s="175">
        <f t="shared" ref="L77:L80" si="53">J77/100*100</f>
        <v>0</v>
      </c>
      <c r="M77" s="174"/>
      <c r="N77" s="176">
        <f t="shared" si="45"/>
        <v>0</v>
      </c>
      <c r="O77" s="174"/>
      <c r="P77" s="176"/>
      <c r="Q77" s="177">
        <f t="shared" si="47"/>
        <v>0</v>
      </c>
      <c r="R77" s="178">
        <f t="shared" si="48"/>
        <v>4999600</v>
      </c>
      <c r="S77" s="292" t="s">
        <v>27</v>
      </c>
      <c r="T77" s="20"/>
    </row>
    <row r="78" spans="1:20" s="21" customFormat="1" ht="27" customHeight="1">
      <c r="A78" s="151" t="s">
        <v>231</v>
      </c>
      <c r="B78" s="172" t="s">
        <v>232</v>
      </c>
      <c r="C78" s="173"/>
      <c r="D78" s="173"/>
      <c r="E78" s="174">
        <v>23000000</v>
      </c>
      <c r="F78" s="174"/>
      <c r="G78" s="179"/>
      <c r="H78" s="179"/>
      <c r="I78" s="175">
        <f t="shared" si="42"/>
        <v>0</v>
      </c>
      <c r="J78" s="175"/>
      <c r="K78" s="175" t="e">
        <f t="shared" si="43"/>
        <v>#DIV/0!</v>
      </c>
      <c r="L78" s="175">
        <f t="shared" si="53"/>
        <v>0</v>
      </c>
      <c r="M78" s="174"/>
      <c r="N78" s="176">
        <f t="shared" si="45"/>
        <v>0</v>
      </c>
      <c r="O78" s="174"/>
      <c r="P78" s="176"/>
      <c r="Q78" s="177">
        <f t="shared" si="47"/>
        <v>0</v>
      </c>
      <c r="R78" s="178">
        <f t="shared" si="48"/>
        <v>23000000</v>
      </c>
      <c r="S78" s="292" t="s">
        <v>27</v>
      </c>
      <c r="T78" s="20"/>
    </row>
    <row r="79" spans="1:20" s="21" customFormat="1" ht="27" customHeight="1">
      <c r="A79" s="151" t="s">
        <v>234</v>
      </c>
      <c r="B79" s="172" t="s">
        <v>233</v>
      </c>
      <c r="C79" s="173"/>
      <c r="D79" s="173"/>
      <c r="E79" s="174">
        <v>20999900</v>
      </c>
      <c r="F79" s="174"/>
      <c r="G79" s="179"/>
      <c r="H79" s="179"/>
      <c r="I79" s="175">
        <f t="shared" si="42"/>
        <v>0</v>
      </c>
      <c r="J79" s="175"/>
      <c r="K79" s="175" t="e">
        <f t="shared" si="43"/>
        <v>#DIV/0!</v>
      </c>
      <c r="L79" s="175">
        <f t="shared" si="53"/>
        <v>0</v>
      </c>
      <c r="M79" s="174"/>
      <c r="N79" s="176">
        <f t="shared" si="45"/>
        <v>0</v>
      </c>
      <c r="O79" s="174"/>
      <c r="P79" s="176"/>
      <c r="Q79" s="177">
        <f t="shared" si="47"/>
        <v>0</v>
      </c>
      <c r="R79" s="178">
        <f t="shared" si="48"/>
        <v>20999900</v>
      </c>
      <c r="S79" s="292" t="s">
        <v>27</v>
      </c>
      <c r="T79" s="20"/>
    </row>
    <row r="80" spans="1:20" s="21" customFormat="1" ht="39.75" customHeight="1">
      <c r="A80" s="151" t="s">
        <v>235</v>
      </c>
      <c r="B80" s="172" t="s">
        <v>236</v>
      </c>
      <c r="C80" s="173"/>
      <c r="D80" s="173"/>
      <c r="E80" s="174">
        <v>99999550</v>
      </c>
      <c r="F80" s="174"/>
      <c r="G80" s="179"/>
      <c r="H80" s="179"/>
      <c r="I80" s="175">
        <f t="shared" si="42"/>
        <v>0</v>
      </c>
      <c r="J80" s="175"/>
      <c r="K80" s="175" t="e">
        <f t="shared" si="43"/>
        <v>#DIV/0!</v>
      </c>
      <c r="L80" s="175">
        <f t="shared" si="53"/>
        <v>0</v>
      </c>
      <c r="M80" s="174"/>
      <c r="N80" s="176">
        <f t="shared" si="45"/>
        <v>0</v>
      </c>
      <c r="O80" s="174"/>
      <c r="P80" s="176"/>
      <c r="Q80" s="177">
        <f t="shared" si="47"/>
        <v>0</v>
      </c>
      <c r="R80" s="178">
        <f t="shared" si="48"/>
        <v>99999550</v>
      </c>
      <c r="S80" s="292" t="s">
        <v>27</v>
      </c>
      <c r="T80" s="20"/>
    </row>
    <row r="81" spans="1:21" s="21" customFormat="1" ht="39.75" customHeight="1">
      <c r="A81" s="151" t="s">
        <v>190</v>
      </c>
      <c r="B81" s="172" t="s">
        <v>90</v>
      </c>
      <c r="C81" s="173"/>
      <c r="D81" s="173"/>
      <c r="E81" s="174">
        <v>116199000</v>
      </c>
      <c r="F81" s="174">
        <v>0</v>
      </c>
      <c r="G81" s="78" t="s">
        <v>127</v>
      </c>
      <c r="H81" s="78"/>
      <c r="I81" s="175">
        <f t="shared" si="42"/>
        <v>10.910205767691632</v>
      </c>
      <c r="J81" s="175">
        <v>5</v>
      </c>
      <c r="K81" s="175">
        <f t="shared" si="43"/>
        <v>45.828649857425134</v>
      </c>
      <c r="L81" s="175">
        <f t="shared" si="44"/>
        <v>5</v>
      </c>
      <c r="M81" s="174">
        <v>12677550</v>
      </c>
      <c r="N81" s="176">
        <f t="shared" si="45"/>
        <v>10.910205767691632</v>
      </c>
      <c r="O81" s="174"/>
      <c r="P81" s="176">
        <f t="shared" si="46"/>
        <v>0</v>
      </c>
      <c r="Q81" s="177">
        <f t="shared" si="47"/>
        <v>0</v>
      </c>
      <c r="R81" s="178">
        <f t="shared" si="48"/>
        <v>116199000</v>
      </c>
      <c r="S81" s="292" t="s">
        <v>27</v>
      </c>
      <c r="T81" s="20"/>
    </row>
    <row r="82" spans="1:21" s="21" customFormat="1" ht="39.75" customHeight="1">
      <c r="A82" s="151" t="s">
        <v>191</v>
      </c>
      <c r="B82" s="172" t="s">
        <v>91</v>
      </c>
      <c r="C82" s="173"/>
      <c r="D82" s="173"/>
      <c r="E82" s="174">
        <v>2400000</v>
      </c>
      <c r="F82" s="174">
        <v>0</v>
      </c>
      <c r="G82" s="179" t="s">
        <v>45</v>
      </c>
      <c r="H82" s="179"/>
      <c r="I82" s="175">
        <f t="shared" si="42"/>
        <v>0</v>
      </c>
      <c r="J82" s="175">
        <v>5</v>
      </c>
      <c r="K82" s="175" t="e">
        <f t="shared" si="43"/>
        <v>#DIV/0!</v>
      </c>
      <c r="L82" s="175">
        <f t="shared" si="44"/>
        <v>5</v>
      </c>
      <c r="M82" s="174"/>
      <c r="N82" s="176">
        <f t="shared" si="45"/>
        <v>0</v>
      </c>
      <c r="O82" s="174"/>
      <c r="P82" s="176" t="e">
        <f t="shared" si="46"/>
        <v>#DIV/0!</v>
      </c>
      <c r="Q82" s="177">
        <f t="shared" si="47"/>
        <v>0</v>
      </c>
      <c r="R82" s="178">
        <f t="shared" si="48"/>
        <v>2400000</v>
      </c>
      <c r="S82" s="292" t="s">
        <v>27</v>
      </c>
      <c r="T82" s="20"/>
    </row>
    <row r="83" spans="1:21" s="21" customFormat="1" ht="39.75" customHeight="1">
      <c r="A83" s="151" t="s">
        <v>192</v>
      </c>
      <c r="B83" s="172" t="s">
        <v>92</v>
      </c>
      <c r="C83" s="173"/>
      <c r="D83" s="173"/>
      <c r="E83" s="174">
        <v>41787000</v>
      </c>
      <c r="F83" s="174">
        <v>0</v>
      </c>
      <c r="G83" s="78" t="s">
        <v>127</v>
      </c>
      <c r="H83" s="78"/>
      <c r="I83" s="175">
        <f t="shared" ref="I83" si="54">N83</f>
        <v>1.8158757508315984</v>
      </c>
      <c r="J83" s="175">
        <v>5</v>
      </c>
      <c r="K83" s="175">
        <f t="shared" ref="K83" si="55">J83/I83*100</f>
        <v>275.34923563521352</v>
      </c>
      <c r="L83" s="175">
        <f t="shared" ref="L83" si="56">J83/100*100</f>
        <v>5</v>
      </c>
      <c r="M83" s="174">
        <v>758800</v>
      </c>
      <c r="N83" s="176">
        <f t="shared" ref="N83" si="57">SUM(M83/E83)*100</f>
        <v>1.8158757508315984</v>
      </c>
      <c r="O83" s="174"/>
      <c r="P83" s="176">
        <f t="shared" ref="P83" si="58">SUM(O83/M83)*100</f>
        <v>0</v>
      </c>
      <c r="Q83" s="177">
        <f t="shared" ref="Q83" si="59">SUM(O83/E83)*100</f>
        <v>0</v>
      </c>
      <c r="R83" s="178">
        <f t="shared" ref="R83" si="60">E83-O83</f>
        <v>41787000</v>
      </c>
      <c r="S83" s="292" t="s">
        <v>27</v>
      </c>
      <c r="T83" s="20"/>
    </row>
    <row r="84" spans="1:21" s="21" customFormat="1" ht="31.5" customHeight="1">
      <c r="A84" s="151" t="s">
        <v>193</v>
      </c>
      <c r="B84" s="172" t="s">
        <v>93</v>
      </c>
      <c r="C84" s="173"/>
      <c r="D84" s="173"/>
      <c r="E84" s="174">
        <v>137903250</v>
      </c>
      <c r="F84" s="174">
        <v>0</v>
      </c>
      <c r="G84" s="179" t="s">
        <v>45</v>
      </c>
      <c r="H84" s="179"/>
      <c r="I84" s="175">
        <f t="shared" si="42"/>
        <v>27.405300455210448</v>
      </c>
      <c r="J84" s="175">
        <v>5</v>
      </c>
      <c r="K84" s="175">
        <f t="shared" si="43"/>
        <v>18.244645805550263</v>
      </c>
      <c r="L84" s="175">
        <f t="shared" si="44"/>
        <v>5</v>
      </c>
      <c r="M84" s="174">
        <v>37792800</v>
      </c>
      <c r="N84" s="176">
        <f t="shared" si="45"/>
        <v>27.405300455210448</v>
      </c>
      <c r="O84" s="174"/>
      <c r="P84" s="176">
        <f t="shared" si="46"/>
        <v>0</v>
      </c>
      <c r="Q84" s="177">
        <f t="shared" si="47"/>
        <v>0</v>
      </c>
      <c r="R84" s="178">
        <f t="shared" si="48"/>
        <v>137903250</v>
      </c>
      <c r="S84" s="292" t="s">
        <v>27</v>
      </c>
      <c r="T84" s="20"/>
    </row>
    <row r="85" spans="1:21" s="21" customFormat="1" ht="31.5" customHeight="1">
      <c r="A85" s="151" t="s">
        <v>194</v>
      </c>
      <c r="B85" s="172" t="s">
        <v>94</v>
      </c>
      <c r="C85" s="173"/>
      <c r="D85" s="173"/>
      <c r="E85" s="174">
        <v>50000000</v>
      </c>
      <c r="F85" s="174">
        <v>0</v>
      </c>
      <c r="G85" s="179" t="s">
        <v>45</v>
      </c>
      <c r="H85" s="179"/>
      <c r="I85" s="175">
        <f t="shared" si="42"/>
        <v>25.766999999999999</v>
      </c>
      <c r="J85" s="175">
        <v>5</v>
      </c>
      <c r="K85" s="175">
        <f t="shared" si="43"/>
        <v>19.404664881437498</v>
      </c>
      <c r="L85" s="175">
        <f t="shared" si="44"/>
        <v>5</v>
      </c>
      <c r="M85" s="174">
        <v>12883500</v>
      </c>
      <c r="N85" s="176">
        <f t="shared" si="45"/>
        <v>25.766999999999999</v>
      </c>
      <c r="O85" s="174"/>
      <c r="P85" s="176">
        <f t="shared" si="46"/>
        <v>0</v>
      </c>
      <c r="Q85" s="177">
        <f t="shared" si="47"/>
        <v>0</v>
      </c>
      <c r="R85" s="178">
        <f t="shared" si="48"/>
        <v>50000000</v>
      </c>
      <c r="S85" s="292" t="s">
        <v>27</v>
      </c>
      <c r="T85" s="20"/>
    </row>
    <row r="86" spans="1:21" s="21" customFormat="1" ht="29.25" customHeight="1">
      <c r="A86" s="151" t="s">
        <v>195</v>
      </c>
      <c r="B86" s="172" t="s">
        <v>95</v>
      </c>
      <c r="C86" s="173"/>
      <c r="D86" s="173"/>
      <c r="E86" s="174">
        <v>255128660</v>
      </c>
      <c r="F86" s="174">
        <v>0</v>
      </c>
      <c r="G86" s="179" t="s">
        <v>45</v>
      </c>
      <c r="H86" s="179"/>
      <c r="I86" s="175">
        <f t="shared" si="42"/>
        <v>74.623305355031448</v>
      </c>
      <c r="J86" s="175">
        <v>5</v>
      </c>
      <c r="K86" s="175">
        <f t="shared" si="43"/>
        <v>6.7003196604757163</v>
      </c>
      <c r="L86" s="175">
        <f t="shared" si="44"/>
        <v>5</v>
      </c>
      <c r="M86" s="174">
        <v>190385439</v>
      </c>
      <c r="N86" s="176">
        <f t="shared" si="45"/>
        <v>74.623305355031448</v>
      </c>
      <c r="O86" s="174"/>
      <c r="P86" s="176">
        <f t="shared" si="46"/>
        <v>0</v>
      </c>
      <c r="Q86" s="177">
        <f t="shared" si="47"/>
        <v>0</v>
      </c>
      <c r="R86" s="178">
        <f t="shared" si="48"/>
        <v>255128660</v>
      </c>
      <c r="S86" s="292" t="s">
        <v>27</v>
      </c>
      <c r="T86" s="20"/>
    </row>
    <row r="87" spans="1:21" s="21" customFormat="1" ht="31.5" customHeight="1">
      <c r="A87" s="151" t="s">
        <v>196</v>
      </c>
      <c r="B87" s="172" t="s">
        <v>96</v>
      </c>
      <c r="C87" s="173"/>
      <c r="D87" s="173"/>
      <c r="E87" s="174">
        <v>17069396450</v>
      </c>
      <c r="F87" s="174">
        <v>0</v>
      </c>
      <c r="G87" s="179" t="s">
        <v>45</v>
      </c>
      <c r="H87" s="179"/>
      <c r="I87" s="175">
        <f t="shared" si="42"/>
        <v>51.634348278318889</v>
      </c>
      <c r="J87" s="175">
        <v>5</v>
      </c>
      <c r="K87" s="175">
        <f t="shared" si="43"/>
        <v>9.6834765359079498</v>
      </c>
      <c r="L87" s="175">
        <f t="shared" si="44"/>
        <v>5</v>
      </c>
      <c r="M87" s="174">
        <v>8813671612</v>
      </c>
      <c r="N87" s="176">
        <f t="shared" si="45"/>
        <v>51.634348278318889</v>
      </c>
      <c r="O87" s="174"/>
      <c r="P87" s="176">
        <f t="shared" si="46"/>
        <v>0</v>
      </c>
      <c r="Q87" s="177">
        <f t="shared" si="47"/>
        <v>0</v>
      </c>
      <c r="R87" s="178">
        <f t="shared" si="48"/>
        <v>17069396450</v>
      </c>
      <c r="S87" s="292" t="s">
        <v>27</v>
      </c>
      <c r="T87" s="20"/>
    </row>
    <row r="88" spans="1:21" s="21" customFormat="1" ht="38.25" customHeight="1">
      <c r="A88" s="151" t="s">
        <v>197</v>
      </c>
      <c r="B88" s="172" t="s">
        <v>97</v>
      </c>
      <c r="C88" s="173"/>
      <c r="D88" s="173"/>
      <c r="E88" s="174">
        <v>37000000</v>
      </c>
      <c r="F88" s="174">
        <v>0</v>
      </c>
      <c r="G88" s="179" t="s">
        <v>45</v>
      </c>
      <c r="H88" s="179"/>
      <c r="I88" s="175">
        <f t="shared" si="42"/>
        <v>33.635135135135137</v>
      </c>
      <c r="J88" s="175">
        <v>5</v>
      </c>
      <c r="K88" s="175">
        <f t="shared" si="43"/>
        <v>14.865407794294896</v>
      </c>
      <c r="L88" s="175">
        <f t="shared" si="44"/>
        <v>5</v>
      </c>
      <c r="M88" s="174">
        <v>12445000</v>
      </c>
      <c r="N88" s="176">
        <f t="shared" si="45"/>
        <v>33.635135135135137</v>
      </c>
      <c r="O88" s="174"/>
      <c r="P88" s="176">
        <f t="shared" si="46"/>
        <v>0</v>
      </c>
      <c r="Q88" s="177">
        <f t="shared" si="47"/>
        <v>0</v>
      </c>
      <c r="R88" s="178">
        <f t="shared" si="48"/>
        <v>37000000</v>
      </c>
      <c r="S88" s="292" t="s">
        <v>27</v>
      </c>
      <c r="T88" s="20"/>
    </row>
    <row r="89" spans="1:21" s="21" customFormat="1" ht="29.25" customHeight="1">
      <c r="A89" s="151" t="s">
        <v>198</v>
      </c>
      <c r="B89" s="172" t="s">
        <v>98</v>
      </c>
      <c r="C89" s="173"/>
      <c r="D89" s="173"/>
      <c r="E89" s="174">
        <v>49999550</v>
      </c>
      <c r="F89" s="174"/>
      <c r="G89" s="179" t="s">
        <v>45</v>
      </c>
      <c r="H89" s="179"/>
      <c r="I89" s="175">
        <f t="shared" si="42"/>
        <v>9.1614824533420798</v>
      </c>
      <c r="J89" s="175">
        <v>5</v>
      </c>
      <c r="K89" s="175">
        <f t="shared" si="43"/>
        <v>54.576320213067874</v>
      </c>
      <c r="L89" s="175">
        <f t="shared" si="44"/>
        <v>5</v>
      </c>
      <c r="M89" s="174">
        <v>4580700</v>
      </c>
      <c r="N89" s="176">
        <f t="shared" si="45"/>
        <v>9.1614824533420798</v>
      </c>
      <c r="O89" s="174"/>
      <c r="P89" s="176">
        <f t="shared" si="46"/>
        <v>0</v>
      </c>
      <c r="Q89" s="177">
        <f t="shared" si="47"/>
        <v>0</v>
      </c>
      <c r="R89" s="178">
        <f t="shared" si="48"/>
        <v>49999550</v>
      </c>
      <c r="S89" s="292" t="s">
        <v>27</v>
      </c>
      <c r="T89" s="20"/>
    </row>
    <row r="90" spans="1:21" s="21" customFormat="1" ht="30" customHeight="1">
      <c r="A90" s="151" t="s">
        <v>199</v>
      </c>
      <c r="B90" s="172" t="s">
        <v>99</v>
      </c>
      <c r="C90" s="173"/>
      <c r="D90" s="173"/>
      <c r="E90" s="174">
        <v>9200000000</v>
      </c>
      <c r="F90" s="174"/>
      <c r="G90" s="179" t="s">
        <v>45</v>
      </c>
      <c r="H90" s="179"/>
      <c r="I90" s="175">
        <f t="shared" si="42"/>
        <v>12.499700423913044</v>
      </c>
      <c r="J90" s="175">
        <v>5</v>
      </c>
      <c r="K90" s="175">
        <f t="shared" si="43"/>
        <v>40.000958666453748</v>
      </c>
      <c r="L90" s="175">
        <f t="shared" si="44"/>
        <v>5</v>
      </c>
      <c r="M90" s="174">
        <v>1149972439</v>
      </c>
      <c r="N90" s="176">
        <f t="shared" si="45"/>
        <v>12.499700423913044</v>
      </c>
      <c r="O90" s="174"/>
      <c r="P90" s="176">
        <f t="shared" si="46"/>
        <v>0</v>
      </c>
      <c r="Q90" s="177">
        <f t="shared" si="47"/>
        <v>0</v>
      </c>
      <c r="R90" s="178">
        <f t="shared" si="48"/>
        <v>9200000000</v>
      </c>
      <c r="S90" s="292" t="s">
        <v>27</v>
      </c>
      <c r="T90" s="20"/>
    </row>
    <row r="91" spans="1:21" s="21" customFormat="1" ht="39.75">
      <c r="A91" s="151" t="s">
        <v>200</v>
      </c>
      <c r="B91" s="172" t="s">
        <v>100</v>
      </c>
      <c r="C91" s="173"/>
      <c r="D91" s="173"/>
      <c r="E91" s="174">
        <v>12341424195</v>
      </c>
      <c r="F91" s="174"/>
      <c r="G91" s="78" t="s">
        <v>127</v>
      </c>
      <c r="H91" s="78"/>
      <c r="I91" s="175">
        <f t="shared" si="42"/>
        <v>10.498996124976806</v>
      </c>
      <c r="J91" s="175">
        <v>5</v>
      </c>
      <c r="K91" s="175">
        <f t="shared" si="43"/>
        <v>47.623600775555538</v>
      </c>
      <c r="L91" s="175">
        <f t="shared" si="44"/>
        <v>5</v>
      </c>
      <c r="M91" s="174">
        <v>1295725648</v>
      </c>
      <c r="N91" s="176">
        <f t="shared" si="45"/>
        <v>10.498996124976806</v>
      </c>
      <c r="O91" s="174"/>
      <c r="P91" s="176">
        <f t="shared" si="46"/>
        <v>0</v>
      </c>
      <c r="Q91" s="177">
        <f t="shared" si="47"/>
        <v>0</v>
      </c>
      <c r="R91" s="178">
        <f t="shared" si="48"/>
        <v>12341424195</v>
      </c>
      <c r="S91" s="292" t="s">
        <v>27</v>
      </c>
      <c r="T91" s="20"/>
    </row>
    <row r="92" spans="1:21" s="21" customFormat="1" ht="31.5" customHeight="1">
      <c r="A92" s="151" t="s">
        <v>201</v>
      </c>
      <c r="B92" s="172" t="s">
        <v>101</v>
      </c>
      <c r="C92" s="173"/>
      <c r="D92" s="173"/>
      <c r="E92" s="174">
        <v>2327135491</v>
      </c>
      <c r="F92" s="174"/>
      <c r="G92" s="179" t="s">
        <v>45</v>
      </c>
      <c r="H92" s="179"/>
      <c r="I92" s="175">
        <f t="shared" si="42"/>
        <v>31.879712757128846</v>
      </c>
      <c r="J92" s="175">
        <v>5</v>
      </c>
      <c r="K92" s="175">
        <f t="shared" si="43"/>
        <v>15.683955618081644</v>
      </c>
      <c r="L92" s="175">
        <f t="shared" si="44"/>
        <v>5</v>
      </c>
      <c r="M92" s="174">
        <v>741884110</v>
      </c>
      <c r="N92" s="176">
        <f t="shared" si="45"/>
        <v>31.879712757128846</v>
      </c>
      <c r="O92" s="174"/>
      <c r="P92" s="176">
        <f t="shared" si="46"/>
        <v>0</v>
      </c>
      <c r="Q92" s="177">
        <f t="shared" si="47"/>
        <v>0</v>
      </c>
      <c r="R92" s="178">
        <f t="shared" si="48"/>
        <v>2327135491</v>
      </c>
      <c r="S92" s="292" t="s">
        <v>241</v>
      </c>
      <c r="T92" s="20"/>
    </row>
    <row r="93" spans="1:21" s="21" customFormat="1" ht="39.75" customHeight="1">
      <c r="A93" s="151" t="s">
        <v>202</v>
      </c>
      <c r="B93" s="172" t="s">
        <v>102</v>
      </c>
      <c r="C93" s="173"/>
      <c r="D93" s="173"/>
      <c r="E93" s="174">
        <v>491983000</v>
      </c>
      <c r="F93" s="174"/>
      <c r="G93" s="179" t="s">
        <v>128</v>
      </c>
      <c r="H93" s="179"/>
      <c r="I93" s="175">
        <f t="shared" si="42"/>
        <v>71.140669494677667</v>
      </c>
      <c r="J93" s="175">
        <v>5</v>
      </c>
      <c r="K93" s="175">
        <f t="shared" si="43"/>
        <v>7.0283285714285713</v>
      </c>
      <c r="L93" s="175">
        <f t="shared" si="44"/>
        <v>5</v>
      </c>
      <c r="M93" s="174">
        <v>350000000</v>
      </c>
      <c r="N93" s="176">
        <f t="shared" si="45"/>
        <v>71.140669494677667</v>
      </c>
      <c r="O93" s="174"/>
      <c r="P93" s="176">
        <f t="shared" si="46"/>
        <v>0</v>
      </c>
      <c r="Q93" s="177">
        <f t="shared" si="47"/>
        <v>0</v>
      </c>
      <c r="R93" s="178">
        <f t="shared" si="48"/>
        <v>491983000</v>
      </c>
      <c r="S93" s="292" t="s">
        <v>241</v>
      </c>
      <c r="T93" s="20"/>
    </row>
    <row r="94" spans="1:21" s="21" customFormat="1" ht="30" customHeight="1">
      <c r="A94" s="151" t="s">
        <v>203</v>
      </c>
      <c r="B94" s="172" t="s">
        <v>83</v>
      </c>
      <c r="C94" s="172"/>
      <c r="D94" s="172"/>
      <c r="E94" s="174">
        <v>133574000</v>
      </c>
      <c r="F94" s="174"/>
      <c r="G94" s="179" t="s">
        <v>45</v>
      </c>
      <c r="H94" s="179"/>
      <c r="I94" s="175">
        <f t="shared" si="42"/>
        <v>1.6942294159042928</v>
      </c>
      <c r="J94" s="175">
        <v>5</v>
      </c>
      <c r="K94" s="175">
        <f t="shared" si="43"/>
        <v>295.11941848390444</v>
      </c>
      <c r="L94" s="175">
        <f t="shared" si="44"/>
        <v>5</v>
      </c>
      <c r="M94" s="174">
        <v>2263050</v>
      </c>
      <c r="N94" s="176">
        <f t="shared" si="45"/>
        <v>1.6942294159042928</v>
      </c>
      <c r="O94" s="174"/>
      <c r="P94" s="176">
        <f t="shared" si="46"/>
        <v>0</v>
      </c>
      <c r="Q94" s="177">
        <f t="shared" si="47"/>
        <v>0</v>
      </c>
      <c r="R94" s="178">
        <f t="shared" si="48"/>
        <v>133574000</v>
      </c>
      <c r="S94" s="292" t="s">
        <v>27</v>
      </c>
      <c r="T94" s="20"/>
    </row>
    <row r="95" spans="1:21" s="21" customFormat="1" ht="8.25" customHeight="1">
      <c r="A95" s="181"/>
      <c r="B95" s="182"/>
      <c r="C95" s="155"/>
      <c r="D95" s="155"/>
      <c r="E95" s="156"/>
      <c r="F95" s="157"/>
      <c r="G95" s="158"/>
      <c r="H95" s="157"/>
      <c r="I95" s="157"/>
      <c r="J95" s="159"/>
      <c r="K95" s="159"/>
      <c r="L95" s="159"/>
      <c r="M95" s="159"/>
      <c r="N95" s="157"/>
      <c r="O95" s="160"/>
      <c r="P95" s="157"/>
      <c r="Q95" s="160"/>
      <c r="R95" s="162"/>
      <c r="S95" s="184"/>
      <c r="T95" s="23"/>
      <c r="U95" s="20"/>
    </row>
    <row r="96" spans="1:21" s="18" customFormat="1" ht="34.5" customHeight="1">
      <c r="A96" s="150" t="s">
        <v>204</v>
      </c>
      <c r="B96" s="185" t="s">
        <v>103</v>
      </c>
      <c r="C96" s="185"/>
      <c r="D96" s="185"/>
      <c r="E96" s="166">
        <f>SUM(E97)</f>
        <v>14394100</v>
      </c>
      <c r="F96" s="166">
        <f>SUM(F97:F98)</f>
        <v>0</v>
      </c>
      <c r="G96" s="167"/>
      <c r="H96" s="166"/>
      <c r="I96" s="168">
        <f>AVERAGE(I97)</f>
        <v>5.2104681779340147</v>
      </c>
      <c r="J96" s="168">
        <f>AVERAGE(J97)</f>
        <v>5</v>
      </c>
      <c r="K96" s="168">
        <f>AVERAGE(K97)</f>
        <v>95.960666666666654</v>
      </c>
      <c r="L96" s="168">
        <f>AVERAGE(L97)</f>
        <v>5</v>
      </c>
      <c r="M96" s="166">
        <f>SUM(M97)</f>
        <v>750000</v>
      </c>
      <c r="N96" s="169">
        <f t="shared" si="45"/>
        <v>5.2104681779340147</v>
      </c>
      <c r="O96" s="166">
        <f>SUM(O97)</f>
        <v>0</v>
      </c>
      <c r="P96" s="169">
        <f t="shared" ref="P96" si="61">SUM(O96/M96)*100</f>
        <v>0</v>
      </c>
      <c r="Q96" s="170">
        <f t="shared" ref="Q96" si="62">SUM(O96/E96)*100</f>
        <v>0</v>
      </c>
      <c r="R96" s="171">
        <f t="shared" ref="R96" si="63">E96-O96</f>
        <v>14394100</v>
      </c>
      <c r="S96" s="302"/>
      <c r="T96" s="24"/>
    </row>
    <row r="97" spans="1:20" s="21" customFormat="1" ht="38.25" customHeight="1">
      <c r="A97" s="151" t="s">
        <v>205</v>
      </c>
      <c r="B97" s="173" t="s">
        <v>104</v>
      </c>
      <c r="C97" s="173"/>
      <c r="D97" s="173"/>
      <c r="E97" s="174">
        <v>14394100</v>
      </c>
      <c r="F97" s="174">
        <v>0</v>
      </c>
      <c r="G97" s="78" t="s">
        <v>127</v>
      </c>
      <c r="H97" s="78"/>
      <c r="I97" s="175">
        <f t="shared" ref="I97" si="64">N97</f>
        <v>5.2104681779340147</v>
      </c>
      <c r="J97" s="175">
        <v>5</v>
      </c>
      <c r="K97" s="175">
        <f t="shared" ref="K97" si="65">J97/I97*100</f>
        <v>95.960666666666654</v>
      </c>
      <c r="L97" s="175">
        <f t="shared" ref="L97" si="66">J97/100*100</f>
        <v>5</v>
      </c>
      <c r="M97" s="174">
        <v>750000</v>
      </c>
      <c r="N97" s="176">
        <f t="shared" si="45"/>
        <v>5.2104681779340147</v>
      </c>
      <c r="O97" s="174"/>
      <c r="P97" s="176">
        <f t="shared" ref="P97" si="67">SUM(O97/M97)*100</f>
        <v>0</v>
      </c>
      <c r="Q97" s="177">
        <f t="shared" ref="Q97" si="68">SUM(O97/E97)*100</f>
        <v>0</v>
      </c>
      <c r="R97" s="178">
        <f t="shared" ref="R97" si="69">E97-O97</f>
        <v>14394100</v>
      </c>
      <c r="S97" s="292" t="s">
        <v>242</v>
      </c>
      <c r="T97" s="20"/>
    </row>
    <row r="98" spans="1:20" s="21" customFormat="1" ht="6" customHeight="1">
      <c r="A98" s="181"/>
      <c r="B98" s="155"/>
      <c r="C98" s="156"/>
      <c r="D98" s="156"/>
      <c r="E98" s="157"/>
      <c r="F98" s="157"/>
      <c r="G98" s="158"/>
      <c r="H98" s="158"/>
      <c r="I98" s="159"/>
      <c r="J98" s="159"/>
      <c r="K98" s="159"/>
      <c r="L98" s="159"/>
      <c r="M98" s="157"/>
      <c r="N98" s="160"/>
      <c r="O98" s="157"/>
      <c r="P98" s="160"/>
      <c r="Q98" s="162"/>
      <c r="R98" s="163"/>
      <c r="S98" s="303"/>
      <c r="T98" s="20"/>
    </row>
    <row r="99" spans="1:20" s="18" customFormat="1" ht="37.5" customHeight="1">
      <c r="A99" s="142" t="s">
        <v>206</v>
      </c>
      <c r="B99" s="186" t="s">
        <v>105</v>
      </c>
      <c r="C99" s="187"/>
      <c r="D99" s="187"/>
      <c r="E99" s="188">
        <f>E100+E103</f>
        <v>19999200</v>
      </c>
      <c r="F99" s="188">
        <f>SUM(F100)</f>
        <v>0</v>
      </c>
      <c r="G99" s="203"/>
      <c r="H99" s="188"/>
      <c r="I99" s="189">
        <f>(I100+I103)/2</f>
        <v>1.6880450145337209</v>
      </c>
      <c r="J99" s="189">
        <f>(J100+J103)/2</f>
        <v>5</v>
      </c>
      <c r="K99" s="190" t="e">
        <f>(K100+K103)/2</f>
        <v>#DIV/0!</v>
      </c>
      <c r="L99" s="189">
        <f>(L100+L103)/2</f>
        <v>5</v>
      </c>
      <c r="M99" s="188">
        <f>(M100+M103)</f>
        <v>506400</v>
      </c>
      <c r="N99" s="191">
        <f t="shared" si="45"/>
        <v>2.5321012840513619</v>
      </c>
      <c r="O99" s="188">
        <f>O100+O103</f>
        <v>0</v>
      </c>
      <c r="P99" s="191">
        <f t="shared" ref="P99" si="70">SUM(O99/M99)*100</f>
        <v>0</v>
      </c>
      <c r="Q99" s="192">
        <f t="shared" ref="Q99" si="71">SUM(O99/E99)*100</f>
        <v>0</v>
      </c>
      <c r="R99" s="193">
        <f t="shared" ref="R99" si="72">E99-O99</f>
        <v>19999200</v>
      </c>
      <c r="S99" s="304"/>
      <c r="T99" s="17"/>
    </row>
    <row r="100" spans="1:20" s="21" customFormat="1" ht="32.25" customHeight="1">
      <c r="A100" s="150" t="s">
        <v>207</v>
      </c>
      <c r="B100" s="164" t="s">
        <v>106</v>
      </c>
      <c r="C100" s="165"/>
      <c r="D100" s="165"/>
      <c r="E100" s="166">
        <f>SUM(E101)</f>
        <v>14999600</v>
      </c>
      <c r="F100" s="166">
        <v>0</v>
      </c>
      <c r="G100" s="167"/>
      <c r="H100" s="167"/>
      <c r="I100" s="168">
        <f>AVERAGE(I101)</f>
        <v>3.3760900290674418</v>
      </c>
      <c r="J100" s="168">
        <f>AVERAGE(J101)</f>
        <v>5</v>
      </c>
      <c r="K100" s="168">
        <f>AVERAGE(K101)</f>
        <v>148.10031595576618</v>
      </c>
      <c r="L100" s="168">
        <f>AVERAGE(L101)</f>
        <v>5</v>
      </c>
      <c r="M100" s="166">
        <f>SUM(M101)</f>
        <v>506400</v>
      </c>
      <c r="N100" s="169">
        <f>SUM(M100/E100)*100</f>
        <v>3.3760900290674418</v>
      </c>
      <c r="O100" s="194">
        <f>SUM(O101)</f>
        <v>0</v>
      </c>
      <c r="P100" s="169">
        <f t="shared" ref="P100:P101" si="73">SUM(O100/M100)*100</f>
        <v>0</v>
      </c>
      <c r="Q100" s="170">
        <f>SUM(O100/E100)*100</f>
        <v>0</v>
      </c>
      <c r="R100" s="171">
        <f>E100-O100</f>
        <v>14999600</v>
      </c>
      <c r="S100" s="305"/>
      <c r="T100" s="20"/>
    </row>
    <row r="101" spans="1:20" s="21" customFormat="1" ht="42.75" customHeight="1">
      <c r="A101" s="195" t="s">
        <v>208</v>
      </c>
      <c r="B101" s="172" t="s">
        <v>107</v>
      </c>
      <c r="C101" s="173"/>
      <c r="D101" s="173"/>
      <c r="E101" s="174">
        <v>14999600</v>
      </c>
      <c r="F101" s="174">
        <v>0</v>
      </c>
      <c r="G101" s="179" t="s">
        <v>45</v>
      </c>
      <c r="H101" s="179"/>
      <c r="I101" s="175">
        <f t="shared" ref="I101" si="74">N101</f>
        <v>3.3760900290674418</v>
      </c>
      <c r="J101" s="175">
        <v>5</v>
      </c>
      <c r="K101" s="175">
        <f t="shared" ref="K101" si="75">J101/I101*100</f>
        <v>148.10031595576618</v>
      </c>
      <c r="L101" s="175">
        <f t="shared" ref="L101" si="76">J101/100*100</f>
        <v>5</v>
      </c>
      <c r="M101" s="174">
        <v>506400</v>
      </c>
      <c r="N101" s="176">
        <f>SUM(M101/E101)*100</f>
        <v>3.3760900290674418</v>
      </c>
      <c r="O101" s="174"/>
      <c r="P101" s="176">
        <f t="shared" si="73"/>
        <v>0</v>
      </c>
      <c r="Q101" s="177">
        <f>SUM(O101/E101)*100</f>
        <v>0</v>
      </c>
      <c r="R101" s="178">
        <f>E101-O101</f>
        <v>14999600</v>
      </c>
      <c r="S101" s="292" t="s">
        <v>242</v>
      </c>
      <c r="T101" s="20"/>
    </row>
    <row r="102" spans="1:20" s="21" customFormat="1" ht="8.25" customHeight="1">
      <c r="A102" s="196"/>
      <c r="B102" s="156"/>
      <c r="C102" s="156"/>
      <c r="D102" s="156"/>
      <c r="E102" s="157"/>
      <c r="F102" s="157"/>
      <c r="G102" s="158"/>
      <c r="H102" s="157"/>
      <c r="I102" s="197"/>
      <c r="J102" s="198"/>
      <c r="K102" s="198"/>
      <c r="L102" s="197"/>
      <c r="M102" s="198"/>
      <c r="N102" s="199"/>
      <c r="O102" s="199"/>
      <c r="P102" s="198"/>
      <c r="Q102" s="198"/>
      <c r="R102" s="199"/>
      <c r="S102" s="303"/>
      <c r="T102" s="20"/>
    </row>
    <row r="103" spans="1:20" s="21" customFormat="1" ht="57.75" customHeight="1">
      <c r="A103" s="150" t="s">
        <v>209</v>
      </c>
      <c r="B103" s="185" t="s">
        <v>108</v>
      </c>
      <c r="C103" s="165"/>
      <c r="D103" s="165"/>
      <c r="E103" s="166">
        <f>SUM(E104:E104)</f>
        <v>4999600</v>
      </c>
      <c r="F103" s="166">
        <f>SUM(F104:F104)</f>
        <v>0</v>
      </c>
      <c r="G103" s="167"/>
      <c r="H103" s="166"/>
      <c r="I103" s="168">
        <f>AVERAGE(I104:I104)</f>
        <v>0</v>
      </c>
      <c r="J103" s="168">
        <f>AVERAGE(J104:J104)</f>
        <v>5</v>
      </c>
      <c r="K103" s="168" t="e">
        <f>AVERAGE(K104:K104)</f>
        <v>#DIV/0!</v>
      </c>
      <c r="L103" s="168">
        <f>AVERAGE(L104:L104)</f>
        <v>5</v>
      </c>
      <c r="M103" s="166">
        <f>SUM(M104:M104)</f>
        <v>0</v>
      </c>
      <c r="N103" s="169">
        <f t="shared" ref="N103" si="77">SUM(M103/E103)*100</f>
        <v>0</v>
      </c>
      <c r="O103" s="166">
        <f>SUM(O104:O104)</f>
        <v>0</v>
      </c>
      <c r="P103" s="169" t="e">
        <f t="shared" ref="P103" si="78">SUM(O103/M103)*100</f>
        <v>#DIV/0!</v>
      </c>
      <c r="Q103" s="169">
        <f t="shared" ref="Q103" si="79">SUM(O103/E103)*100</f>
        <v>0</v>
      </c>
      <c r="R103" s="200">
        <f t="shared" ref="R103" si="80">E103-O103</f>
        <v>4999600</v>
      </c>
      <c r="S103" s="302"/>
      <c r="T103" s="20"/>
    </row>
    <row r="104" spans="1:20" s="21" customFormat="1" ht="33.75" customHeight="1">
      <c r="A104" s="195" t="s">
        <v>210</v>
      </c>
      <c r="B104" s="173" t="s">
        <v>109</v>
      </c>
      <c r="C104" s="173"/>
      <c r="D104" s="173"/>
      <c r="E104" s="174">
        <v>4999600</v>
      </c>
      <c r="F104" s="174">
        <v>0</v>
      </c>
      <c r="G104" s="179" t="s">
        <v>45</v>
      </c>
      <c r="H104" s="179"/>
      <c r="I104" s="175">
        <f t="shared" ref="I104" si="81">N104</f>
        <v>0</v>
      </c>
      <c r="J104" s="175">
        <v>5</v>
      </c>
      <c r="K104" s="175" t="e">
        <f t="shared" ref="K104" si="82">J104/I104*100</f>
        <v>#DIV/0!</v>
      </c>
      <c r="L104" s="175">
        <f t="shared" ref="L104" si="83">J104/100*100</f>
        <v>5</v>
      </c>
      <c r="M104" s="174"/>
      <c r="N104" s="176">
        <f t="shared" ref="N104" si="84">SUM(M104/E104)*100</f>
        <v>0</v>
      </c>
      <c r="O104" s="174"/>
      <c r="P104" s="176" t="e">
        <f t="shared" ref="P104" si="85">SUM(O104/M104)*100</f>
        <v>#DIV/0!</v>
      </c>
      <c r="Q104" s="177">
        <f t="shared" ref="Q104" si="86">SUM(O104/E104)*100</f>
        <v>0</v>
      </c>
      <c r="R104" s="178">
        <f t="shared" ref="R104" si="87">E104-O104</f>
        <v>4999600</v>
      </c>
      <c r="S104" s="292" t="s">
        <v>242</v>
      </c>
      <c r="T104" s="20"/>
    </row>
    <row r="105" spans="1:20" s="21" customFormat="1" ht="9" customHeight="1">
      <c r="A105" s="201"/>
      <c r="B105" s="156"/>
      <c r="C105" s="156"/>
      <c r="D105" s="156"/>
      <c r="E105" s="157"/>
      <c r="F105" s="157"/>
      <c r="G105" s="158"/>
      <c r="H105" s="157"/>
      <c r="I105" s="159"/>
      <c r="J105" s="159"/>
      <c r="K105" s="159"/>
      <c r="L105" s="159"/>
      <c r="M105" s="157"/>
      <c r="N105" s="160"/>
      <c r="O105" s="157"/>
      <c r="P105" s="160"/>
      <c r="Q105" s="162"/>
      <c r="R105" s="163"/>
      <c r="S105" s="303"/>
      <c r="T105" s="20"/>
    </row>
    <row r="106" spans="1:20" s="21" customFormat="1" ht="31.5" customHeight="1">
      <c r="A106" s="142" t="s">
        <v>211</v>
      </c>
      <c r="B106" s="186" t="s">
        <v>111</v>
      </c>
      <c r="C106" s="202"/>
      <c r="D106" s="202"/>
      <c r="E106" s="188">
        <f>E107+E110+E113</f>
        <v>14999150</v>
      </c>
      <c r="F106" s="188">
        <v>0</v>
      </c>
      <c r="G106" s="203"/>
      <c r="H106" s="203"/>
      <c r="I106" s="189">
        <f>(I107+I110+I113)/3</f>
        <v>210.02821435500485</v>
      </c>
      <c r="J106" s="189">
        <f>(J107+J110+J113)/3</f>
        <v>5</v>
      </c>
      <c r="K106" s="190" t="e">
        <f>(K107+K110+K113)/3</f>
        <v>#DIV/0!</v>
      </c>
      <c r="L106" s="189">
        <f>(L107+L110+L113)/3</f>
        <v>5</v>
      </c>
      <c r="M106" s="188">
        <f>(M107+M110+M113)</f>
        <v>31503500</v>
      </c>
      <c r="N106" s="191">
        <f t="shared" ref="N106:N114" si="88">SUM(M106/E106)*100</f>
        <v>210.03523533000202</v>
      </c>
      <c r="O106" s="188">
        <f>O107+O110+O113</f>
        <v>0</v>
      </c>
      <c r="P106" s="191">
        <f t="shared" ref="P106:P114" si="89">SUM(O106/M106)*100</f>
        <v>0</v>
      </c>
      <c r="Q106" s="192">
        <f t="shared" ref="Q106:Q114" si="90">SUM(O106/E106)*100</f>
        <v>0</v>
      </c>
      <c r="R106" s="193">
        <f t="shared" ref="R106:R114" si="91">E106-O106</f>
        <v>14999150</v>
      </c>
      <c r="S106" s="306"/>
      <c r="T106" s="20"/>
    </row>
    <row r="107" spans="1:20" s="21" customFormat="1" ht="39.75">
      <c r="A107" s="150" t="s">
        <v>212</v>
      </c>
      <c r="B107" s="164" t="s">
        <v>110</v>
      </c>
      <c r="C107" s="165"/>
      <c r="D107" s="165"/>
      <c r="E107" s="166">
        <f>SUM(E108)</f>
        <v>4999650</v>
      </c>
      <c r="F107" s="166">
        <v>0</v>
      </c>
      <c r="G107" s="167"/>
      <c r="H107" s="167"/>
      <c r="I107" s="168">
        <f>AVERAGE(I108)</f>
        <v>209.18664306501452</v>
      </c>
      <c r="J107" s="168">
        <f>AVERAGE(J108)</f>
        <v>5</v>
      </c>
      <c r="K107" s="168">
        <f>AVERAGE(K108)</f>
        <v>2.3902099707417821</v>
      </c>
      <c r="L107" s="168">
        <f>AVERAGE(L108)</f>
        <v>5</v>
      </c>
      <c r="M107" s="166">
        <f>SUM(M108)</f>
        <v>10458600</v>
      </c>
      <c r="N107" s="169">
        <f t="shared" si="88"/>
        <v>209.18664306501452</v>
      </c>
      <c r="O107" s="166">
        <f>SUM(O108)</f>
        <v>0</v>
      </c>
      <c r="P107" s="169">
        <f t="shared" si="89"/>
        <v>0</v>
      </c>
      <c r="Q107" s="170">
        <f t="shared" si="90"/>
        <v>0</v>
      </c>
      <c r="R107" s="171">
        <f t="shared" si="91"/>
        <v>4999650</v>
      </c>
      <c r="S107" s="305"/>
      <c r="T107" s="20"/>
    </row>
    <row r="108" spans="1:20" s="21" customFormat="1" ht="59.25" customHeight="1">
      <c r="A108" s="195" t="s">
        <v>237</v>
      </c>
      <c r="B108" s="172" t="s">
        <v>112</v>
      </c>
      <c r="C108" s="173"/>
      <c r="D108" s="173"/>
      <c r="E108" s="174">
        <v>4999650</v>
      </c>
      <c r="F108" s="174">
        <v>0</v>
      </c>
      <c r="G108" s="179" t="s">
        <v>45</v>
      </c>
      <c r="H108" s="179"/>
      <c r="I108" s="175">
        <f t="shared" ref="I108:I114" si="92">N108</f>
        <v>209.18664306501452</v>
      </c>
      <c r="J108" s="175">
        <v>5</v>
      </c>
      <c r="K108" s="175">
        <f t="shared" ref="K108:K111" si="93">J108/I108*100</f>
        <v>2.3902099707417821</v>
      </c>
      <c r="L108" s="175">
        <f t="shared" ref="L108:L114" si="94">J108/100*100</f>
        <v>5</v>
      </c>
      <c r="M108" s="174">
        <v>10458600</v>
      </c>
      <c r="N108" s="176">
        <f t="shared" si="88"/>
        <v>209.18664306501452</v>
      </c>
      <c r="O108" s="174"/>
      <c r="P108" s="176">
        <f t="shared" si="89"/>
        <v>0</v>
      </c>
      <c r="Q108" s="177">
        <f t="shared" si="90"/>
        <v>0</v>
      </c>
      <c r="R108" s="178">
        <f t="shared" si="91"/>
        <v>4999650</v>
      </c>
      <c r="S108" s="292" t="s">
        <v>242</v>
      </c>
      <c r="T108" s="20"/>
    </row>
    <row r="109" spans="1:20" s="21" customFormat="1" ht="8.25" customHeight="1">
      <c r="A109" s="181"/>
      <c r="B109" s="155"/>
      <c r="C109" s="156"/>
      <c r="D109" s="156"/>
      <c r="E109" s="157"/>
      <c r="F109" s="157"/>
      <c r="G109" s="158"/>
      <c r="H109" s="158"/>
      <c r="I109" s="159"/>
      <c r="J109" s="159"/>
      <c r="K109" s="159"/>
      <c r="L109" s="159"/>
      <c r="M109" s="157"/>
      <c r="N109" s="160"/>
      <c r="O109" s="157"/>
      <c r="P109" s="160"/>
      <c r="Q109" s="162"/>
      <c r="R109" s="163"/>
      <c r="S109" s="300"/>
      <c r="T109" s="20"/>
    </row>
    <row r="110" spans="1:20" s="21" customFormat="1" ht="63" customHeight="1">
      <c r="A110" s="150" t="s">
        <v>213</v>
      </c>
      <c r="B110" s="164" t="s">
        <v>113</v>
      </c>
      <c r="C110" s="165"/>
      <c r="D110" s="165"/>
      <c r="E110" s="166">
        <f>SUM(E111)</f>
        <v>5000000</v>
      </c>
      <c r="F110" s="166">
        <v>0</v>
      </c>
      <c r="G110" s="167"/>
      <c r="H110" s="167"/>
      <c r="I110" s="168">
        <f>AVERAGE(I111)</f>
        <v>420.89800000000002</v>
      </c>
      <c r="J110" s="168">
        <f>AVERAGE(J111)</f>
        <v>5</v>
      </c>
      <c r="K110" s="168">
        <f>AVERAGE(K111)</f>
        <v>1.1879362695950086</v>
      </c>
      <c r="L110" s="168">
        <f>AVERAGE(L111)</f>
        <v>5</v>
      </c>
      <c r="M110" s="166">
        <f>SUM(M111)</f>
        <v>21044900</v>
      </c>
      <c r="N110" s="169">
        <f t="shared" si="88"/>
        <v>420.89800000000002</v>
      </c>
      <c r="O110" s="166">
        <f>SUM(O111)</f>
        <v>0</v>
      </c>
      <c r="P110" s="169">
        <f t="shared" si="89"/>
        <v>0</v>
      </c>
      <c r="Q110" s="170">
        <f t="shared" si="90"/>
        <v>0</v>
      </c>
      <c r="R110" s="171">
        <f t="shared" si="91"/>
        <v>5000000</v>
      </c>
      <c r="S110" s="305"/>
      <c r="T110" s="20"/>
    </row>
    <row r="111" spans="1:20" s="21" customFormat="1" ht="63" customHeight="1">
      <c r="A111" s="195" t="s">
        <v>214</v>
      </c>
      <c r="B111" s="172" t="s">
        <v>129</v>
      </c>
      <c r="C111" s="173"/>
      <c r="D111" s="173"/>
      <c r="E111" s="174">
        <v>5000000</v>
      </c>
      <c r="F111" s="174"/>
      <c r="G111" s="179" t="s">
        <v>45</v>
      </c>
      <c r="H111" s="179"/>
      <c r="I111" s="175">
        <f>N111</f>
        <v>420.89800000000002</v>
      </c>
      <c r="J111" s="175">
        <v>5</v>
      </c>
      <c r="K111" s="175">
        <f t="shared" si="93"/>
        <v>1.1879362695950086</v>
      </c>
      <c r="L111" s="175">
        <f t="shared" si="94"/>
        <v>5</v>
      </c>
      <c r="M111" s="174">
        <v>21044900</v>
      </c>
      <c r="N111" s="176">
        <f t="shared" si="88"/>
        <v>420.89800000000002</v>
      </c>
      <c r="O111" s="174"/>
      <c r="P111" s="176">
        <f t="shared" si="89"/>
        <v>0</v>
      </c>
      <c r="Q111" s="177">
        <f t="shared" si="90"/>
        <v>0</v>
      </c>
      <c r="R111" s="178">
        <f t="shared" si="91"/>
        <v>5000000</v>
      </c>
      <c r="S111" s="292" t="s">
        <v>242</v>
      </c>
      <c r="T111" s="20"/>
    </row>
    <row r="112" spans="1:20" s="21" customFormat="1" ht="8.25" customHeight="1">
      <c r="A112" s="181"/>
      <c r="B112" s="156"/>
      <c r="C112" s="183"/>
      <c r="D112" s="183"/>
      <c r="E112" s="204"/>
      <c r="F112" s="157"/>
      <c r="G112" s="158"/>
      <c r="H112" s="158"/>
      <c r="I112" s="159"/>
      <c r="J112" s="159"/>
      <c r="K112" s="159"/>
      <c r="L112" s="159"/>
      <c r="M112" s="157"/>
      <c r="N112" s="160"/>
      <c r="O112" s="157"/>
      <c r="P112" s="160"/>
      <c r="Q112" s="162"/>
      <c r="R112" s="205"/>
      <c r="S112" s="307"/>
      <c r="T112" s="20"/>
    </row>
    <row r="113" spans="1:21" s="21" customFormat="1" ht="36.75" customHeight="1">
      <c r="A113" s="150" t="s">
        <v>215</v>
      </c>
      <c r="B113" s="185" t="s">
        <v>114</v>
      </c>
      <c r="C113" s="206"/>
      <c r="D113" s="206"/>
      <c r="E113" s="207">
        <f>SUM(E114)</f>
        <v>4999500</v>
      </c>
      <c r="F113" s="166"/>
      <c r="G113" s="167"/>
      <c r="H113" s="167"/>
      <c r="I113" s="168">
        <f>AVERAGE(I114)</f>
        <v>0</v>
      </c>
      <c r="J113" s="168">
        <f>AVERAGE(J114)</f>
        <v>5</v>
      </c>
      <c r="K113" s="168" t="e">
        <f>AVERAGE(K114)</f>
        <v>#DIV/0!</v>
      </c>
      <c r="L113" s="168">
        <f>AVERAGE(L114)</f>
        <v>5</v>
      </c>
      <c r="M113" s="166">
        <f>SUM(M114)</f>
        <v>0</v>
      </c>
      <c r="N113" s="169">
        <f t="shared" si="88"/>
        <v>0</v>
      </c>
      <c r="O113" s="166">
        <f>SUM(O114)</f>
        <v>0</v>
      </c>
      <c r="P113" s="169" t="e">
        <f t="shared" si="89"/>
        <v>#DIV/0!</v>
      </c>
      <c r="Q113" s="170">
        <f t="shared" si="90"/>
        <v>0</v>
      </c>
      <c r="R113" s="171">
        <f t="shared" si="91"/>
        <v>4999500</v>
      </c>
      <c r="S113" s="305"/>
      <c r="T113" s="20"/>
    </row>
    <row r="114" spans="1:21" s="21" customFormat="1" ht="51" customHeight="1">
      <c r="A114" s="195" t="s">
        <v>238</v>
      </c>
      <c r="B114" s="173" t="s">
        <v>239</v>
      </c>
      <c r="C114" s="208"/>
      <c r="D114" s="173"/>
      <c r="E114" s="209">
        <v>4999500</v>
      </c>
      <c r="F114" s="174"/>
      <c r="G114" s="179" t="s">
        <v>41</v>
      </c>
      <c r="H114" s="179"/>
      <c r="I114" s="175">
        <f t="shared" si="92"/>
        <v>0</v>
      </c>
      <c r="J114" s="175">
        <v>5</v>
      </c>
      <c r="K114" s="175" t="e">
        <f>J114/I114*100</f>
        <v>#DIV/0!</v>
      </c>
      <c r="L114" s="175">
        <f t="shared" si="94"/>
        <v>5</v>
      </c>
      <c r="M114" s="209"/>
      <c r="N114" s="176">
        <f t="shared" si="88"/>
        <v>0</v>
      </c>
      <c r="O114" s="209"/>
      <c r="P114" s="176" t="e">
        <f t="shared" si="89"/>
        <v>#DIV/0!</v>
      </c>
      <c r="Q114" s="177">
        <f t="shared" si="90"/>
        <v>0</v>
      </c>
      <c r="R114" s="178">
        <f t="shared" si="91"/>
        <v>4999500</v>
      </c>
      <c r="S114" s="292" t="s">
        <v>242</v>
      </c>
      <c r="T114" s="20"/>
    </row>
    <row r="115" spans="1:21" s="21" customFormat="1" ht="8.25" customHeight="1" thickBot="1">
      <c r="A115" s="210"/>
      <c r="B115" s="211"/>
      <c r="C115" s="212"/>
      <c r="D115" s="212"/>
      <c r="E115" s="213"/>
      <c r="F115" s="213"/>
      <c r="G115" s="327"/>
      <c r="H115" s="213"/>
      <c r="I115" s="214"/>
      <c r="J115" s="215"/>
      <c r="K115" s="215"/>
      <c r="L115" s="214"/>
      <c r="M115" s="215"/>
      <c r="N115" s="216"/>
      <c r="O115" s="216"/>
      <c r="P115" s="217"/>
      <c r="Q115" s="218"/>
      <c r="R115" s="219">
        <f>F115-O115</f>
        <v>0</v>
      </c>
      <c r="S115" s="308"/>
      <c r="T115" s="20"/>
    </row>
    <row r="116" spans="1:21" s="18" customFormat="1" ht="30.75" customHeight="1">
      <c r="A116" s="142" t="s">
        <v>216</v>
      </c>
      <c r="B116" s="186" t="s">
        <v>115</v>
      </c>
      <c r="C116" s="187"/>
      <c r="D116" s="187"/>
      <c r="E116" s="188">
        <f>E117+E120</f>
        <v>842400000</v>
      </c>
      <c r="F116" s="188">
        <f>SUM(F117:F118)</f>
        <v>0</v>
      </c>
      <c r="G116" s="203"/>
      <c r="H116" s="188"/>
      <c r="I116" s="189">
        <f>AVERAGE(I117,I120)</f>
        <v>21.123985779705954</v>
      </c>
      <c r="J116" s="189">
        <f>AVERAGE(J117,J120)</f>
        <v>5</v>
      </c>
      <c r="K116" s="189" t="e">
        <f>AVERAGE(K117,K120)</f>
        <v>#DIV/0!</v>
      </c>
      <c r="L116" s="189">
        <f>AVERAGE(L117,L120)</f>
        <v>5</v>
      </c>
      <c r="M116" s="188">
        <f>SUM(M117,M120)</f>
        <v>350573668</v>
      </c>
      <c r="N116" s="191">
        <f t="shared" ref="N116" si="95">SUM(M116/E116)*100</f>
        <v>41.616057454890786</v>
      </c>
      <c r="O116" s="188">
        <f>(O117+O120)</f>
        <v>0</v>
      </c>
      <c r="P116" s="191">
        <f t="shared" ref="P116" si="96">SUM(O116/M116)*100</f>
        <v>0</v>
      </c>
      <c r="Q116" s="192">
        <f t="shared" ref="Q116" si="97">SUM(O116/E116)*100</f>
        <v>0</v>
      </c>
      <c r="R116" s="193">
        <f t="shared" ref="R116" si="98">E116-O116</f>
        <v>842400000</v>
      </c>
      <c r="S116" s="309"/>
      <c r="T116" s="17"/>
    </row>
    <row r="117" spans="1:21" s="21" customFormat="1" ht="50.25" customHeight="1">
      <c r="A117" s="150" t="s">
        <v>217</v>
      </c>
      <c r="B117" s="164" t="s">
        <v>116</v>
      </c>
      <c r="C117" s="165"/>
      <c r="D117" s="165"/>
      <c r="E117" s="166">
        <f>SUM(E118)</f>
        <v>829800000</v>
      </c>
      <c r="F117" s="166">
        <v>0</v>
      </c>
      <c r="G117" s="167"/>
      <c r="H117" s="167"/>
      <c r="I117" s="168">
        <f>AVERAGE(I118)</f>
        <v>42.247971559411909</v>
      </c>
      <c r="J117" s="168">
        <f>AVERAGE(J118)</f>
        <v>5</v>
      </c>
      <c r="K117" s="168">
        <f>AVERAGE(K118)</f>
        <v>11.834887724653639</v>
      </c>
      <c r="L117" s="168">
        <f>AVERAGE(L118)</f>
        <v>5</v>
      </c>
      <c r="M117" s="166">
        <f>SUM(M118)</f>
        <v>350573668</v>
      </c>
      <c r="N117" s="169">
        <f t="shared" ref="N117:N118" si="99">SUM(M117/E117)*100</f>
        <v>42.247971559411909</v>
      </c>
      <c r="O117" s="166">
        <f>SUM(O118)</f>
        <v>0</v>
      </c>
      <c r="P117" s="169">
        <f t="shared" ref="P117:P118" si="100">SUM(O117/M117)*100</f>
        <v>0</v>
      </c>
      <c r="Q117" s="170">
        <f t="shared" ref="Q117:Q118" si="101">SUM(O117/E117)*100</f>
        <v>0</v>
      </c>
      <c r="R117" s="171">
        <f t="shared" ref="R117:R118" si="102">E117-O117</f>
        <v>829800000</v>
      </c>
      <c r="S117" s="305"/>
      <c r="T117" s="20"/>
      <c r="U117" s="22"/>
    </row>
    <row r="118" spans="1:21" s="21" customFormat="1" ht="40.5" customHeight="1">
      <c r="A118" s="195" t="s">
        <v>218</v>
      </c>
      <c r="B118" s="220" t="s">
        <v>118</v>
      </c>
      <c r="C118" s="173"/>
      <c r="D118" s="173"/>
      <c r="E118" s="174">
        <v>829800000</v>
      </c>
      <c r="F118" s="174">
        <v>0</v>
      </c>
      <c r="G118" s="179" t="s">
        <v>45</v>
      </c>
      <c r="H118" s="179"/>
      <c r="I118" s="175">
        <f t="shared" ref="I118" si="103">N118</f>
        <v>42.247971559411909</v>
      </c>
      <c r="J118" s="175">
        <v>5</v>
      </c>
      <c r="K118" s="175">
        <f t="shared" ref="K118" si="104">J118/I118*100</f>
        <v>11.834887724653639</v>
      </c>
      <c r="L118" s="175">
        <f t="shared" ref="L118" si="105">J118/100*100</f>
        <v>5</v>
      </c>
      <c r="M118" s="174">
        <v>350573668</v>
      </c>
      <c r="N118" s="176">
        <f t="shared" si="99"/>
        <v>42.247971559411909</v>
      </c>
      <c r="O118" s="174"/>
      <c r="P118" s="176">
        <f t="shared" si="100"/>
        <v>0</v>
      </c>
      <c r="Q118" s="177">
        <f t="shared" si="101"/>
        <v>0</v>
      </c>
      <c r="R118" s="178">
        <f t="shared" si="102"/>
        <v>829800000</v>
      </c>
      <c r="S118" s="292" t="s">
        <v>242</v>
      </c>
      <c r="T118" s="20"/>
      <c r="U118" s="22"/>
    </row>
    <row r="119" spans="1:21" s="21" customFormat="1" ht="8.25" customHeight="1">
      <c r="A119" s="221"/>
      <c r="B119" s="155"/>
      <c r="C119" s="156"/>
      <c r="D119" s="156"/>
      <c r="E119" s="157"/>
      <c r="F119" s="157"/>
      <c r="G119" s="158"/>
      <c r="H119" s="158"/>
      <c r="I119" s="159"/>
      <c r="J119" s="159"/>
      <c r="K119" s="159"/>
      <c r="L119" s="159"/>
      <c r="M119" s="157"/>
      <c r="N119" s="160"/>
      <c r="O119" s="157"/>
      <c r="P119" s="160"/>
      <c r="Q119" s="162"/>
      <c r="R119" s="163"/>
      <c r="S119" s="300"/>
      <c r="T119" s="20"/>
      <c r="U119" s="22"/>
    </row>
    <row r="120" spans="1:21" s="21" customFormat="1" ht="44.25" customHeight="1">
      <c r="A120" s="150" t="s">
        <v>219</v>
      </c>
      <c r="B120" s="164" t="s">
        <v>117</v>
      </c>
      <c r="C120" s="165"/>
      <c r="D120" s="165"/>
      <c r="E120" s="166">
        <f>SUM(E121:E121)</f>
        <v>12600000</v>
      </c>
      <c r="F120" s="222"/>
      <c r="G120" s="167"/>
      <c r="H120" s="167"/>
      <c r="I120" s="168">
        <f>AVERAGE(I121:I121)</f>
        <v>0</v>
      </c>
      <c r="J120" s="168">
        <f>AVERAGE(J121:J121)</f>
        <v>5</v>
      </c>
      <c r="K120" s="168" t="e">
        <f>AVERAGE(K121:K121)</f>
        <v>#DIV/0!</v>
      </c>
      <c r="L120" s="168">
        <f>AVERAGE(L121:L121)</f>
        <v>5</v>
      </c>
      <c r="M120" s="167">
        <f>SUM(M121:M121)</f>
        <v>0</v>
      </c>
      <c r="N120" s="169">
        <f>SUM(M120/E120)*100</f>
        <v>0</v>
      </c>
      <c r="O120" s="166">
        <f>SUM(O121:O121)</f>
        <v>0</v>
      </c>
      <c r="P120" s="169" t="e">
        <f>SUM(O120/M120)*100</f>
        <v>#DIV/0!</v>
      </c>
      <c r="Q120" s="170">
        <f>SUM(O120/E120)*100</f>
        <v>0</v>
      </c>
      <c r="R120" s="171">
        <f>E120-O120</f>
        <v>12600000</v>
      </c>
      <c r="S120" s="305"/>
      <c r="T120" s="20"/>
      <c r="U120" s="22"/>
    </row>
    <row r="121" spans="1:21" s="21" customFormat="1" ht="66" customHeight="1">
      <c r="A121" s="195" t="s">
        <v>220</v>
      </c>
      <c r="B121" s="172" t="s">
        <v>245</v>
      </c>
      <c r="C121" s="173"/>
      <c r="D121" s="173"/>
      <c r="E121" s="174">
        <v>12600000</v>
      </c>
      <c r="F121" s="174"/>
      <c r="G121" s="179" t="s">
        <v>45</v>
      </c>
      <c r="H121" s="179"/>
      <c r="I121" s="175">
        <f>N121</f>
        <v>0</v>
      </c>
      <c r="J121" s="175">
        <v>5</v>
      </c>
      <c r="K121" s="175" t="e">
        <f>J121/I121*100</f>
        <v>#DIV/0!</v>
      </c>
      <c r="L121" s="175">
        <f>J121/100*100</f>
        <v>5</v>
      </c>
      <c r="M121" s="174"/>
      <c r="N121" s="176">
        <f>SUM(M121/E121)*100</f>
        <v>0</v>
      </c>
      <c r="O121" s="174"/>
      <c r="P121" s="176" t="e">
        <f>SUM(O121/M121)*100</f>
        <v>#DIV/0!</v>
      </c>
      <c r="Q121" s="177">
        <f>SUM(O121/E121)*100</f>
        <v>0</v>
      </c>
      <c r="R121" s="178">
        <f t="shared" ref="R121:R122" si="106">E121-O121</f>
        <v>12600000</v>
      </c>
      <c r="S121" s="292" t="s">
        <v>242</v>
      </c>
      <c r="T121" s="20"/>
      <c r="U121" s="22"/>
    </row>
    <row r="122" spans="1:21" s="21" customFormat="1" ht="7.5" customHeight="1" thickBot="1">
      <c r="A122" s="210"/>
      <c r="B122" s="211"/>
      <c r="C122" s="212"/>
      <c r="D122" s="212"/>
      <c r="E122" s="213"/>
      <c r="F122" s="213"/>
      <c r="G122" s="327"/>
      <c r="H122" s="213"/>
      <c r="I122" s="223"/>
      <c r="J122" s="223"/>
      <c r="K122" s="223"/>
      <c r="L122" s="223"/>
      <c r="M122" s="213"/>
      <c r="N122" s="217"/>
      <c r="O122" s="216"/>
      <c r="P122" s="217"/>
      <c r="Q122" s="218"/>
      <c r="R122" s="224">
        <f t="shared" si="106"/>
        <v>0</v>
      </c>
      <c r="S122" s="308"/>
      <c r="T122" s="20"/>
      <c r="U122" s="22"/>
    </row>
    <row r="123" spans="1:21" ht="25.5" hidden="1" customHeight="1" thickBot="1">
      <c r="A123" s="225"/>
      <c r="B123" s="226"/>
      <c r="C123" s="227"/>
      <c r="D123" s="227"/>
      <c r="E123" s="228"/>
      <c r="F123" s="228"/>
      <c r="G123" s="179"/>
      <c r="H123" s="228"/>
      <c r="I123" s="229"/>
      <c r="J123" s="229"/>
      <c r="K123" s="229"/>
      <c r="L123" s="229"/>
      <c r="M123" s="228"/>
      <c r="N123" s="230"/>
      <c r="O123" s="231"/>
      <c r="P123" s="230"/>
      <c r="Q123" s="232"/>
      <c r="R123" s="233"/>
      <c r="S123" s="310"/>
      <c r="U123" s="9"/>
    </row>
    <row r="124" spans="1:21" ht="25.5" hidden="1" customHeight="1">
      <c r="A124" s="234"/>
      <c r="B124" s="235"/>
      <c r="C124" s="235"/>
      <c r="D124" s="235"/>
      <c r="E124" s="236"/>
      <c r="F124" s="236"/>
      <c r="G124" s="328"/>
      <c r="H124" s="236"/>
      <c r="I124" s="237"/>
      <c r="J124" s="237"/>
      <c r="K124" s="237"/>
      <c r="L124" s="237"/>
      <c r="M124" s="236"/>
      <c r="N124" s="238"/>
      <c r="O124" s="239"/>
      <c r="P124" s="238"/>
      <c r="Q124" s="238"/>
      <c r="R124" s="240"/>
      <c r="S124" s="311"/>
      <c r="U124" s="9"/>
    </row>
    <row r="125" spans="1:21" ht="25.5" hidden="1" customHeight="1">
      <c r="A125" s="241"/>
      <c r="B125" s="242"/>
      <c r="C125" s="242"/>
      <c r="D125" s="242"/>
      <c r="E125" s="243"/>
      <c r="F125" s="243"/>
      <c r="G125" s="329"/>
      <c r="H125" s="243"/>
      <c r="I125" s="244"/>
      <c r="J125" s="244"/>
      <c r="K125" s="244"/>
      <c r="L125" s="244"/>
      <c r="M125" s="243"/>
      <c r="N125" s="245"/>
      <c r="O125" s="246"/>
      <c r="P125" s="245"/>
      <c r="Q125" s="245"/>
      <c r="R125" s="247"/>
      <c r="S125" s="312"/>
      <c r="U125" s="9"/>
    </row>
    <row r="126" spans="1:21" ht="25.5" hidden="1" customHeight="1">
      <c r="A126" s="241"/>
      <c r="B126" s="242"/>
      <c r="C126" s="242"/>
      <c r="D126" s="242"/>
      <c r="E126" s="243"/>
      <c r="F126" s="243"/>
      <c r="G126" s="329"/>
      <c r="H126" s="243"/>
      <c r="I126" s="244"/>
      <c r="J126" s="244"/>
      <c r="K126" s="244"/>
      <c r="L126" s="244"/>
      <c r="M126" s="243"/>
      <c r="N126" s="245"/>
      <c r="O126" s="246"/>
      <c r="P126" s="245"/>
      <c r="Q126" s="245"/>
      <c r="R126" s="247"/>
      <c r="S126" s="312"/>
      <c r="U126" s="9"/>
    </row>
    <row r="127" spans="1:21" ht="25.5" hidden="1" customHeight="1">
      <c r="A127" s="241"/>
      <c r="B127" s="242"/>
      <c r="C127" s="242"/>
      <c r="D127" s="242"/>
      <c r="E127" s="243"/>
      <c r="F127" s="243"/>
      <c r="G127" s="329"/>
      <c r="H127" s="243"/>
      <c r="I127" s="244"/>
      <c r="J127" s="244"/>
      <c r="K127" s="244"/>
      <c r="L127" s="244"/>
      <c r="M127" s="243"/>
      <c r="N127" s="245"/>
      <c r="O127" s="246"/>
      <c r="P127" s="245"/>
      <c r="Q127" s="245"/>
      <c r="R127" s="247"/>
      <c r="S127" s="312"/>
      <c r="U127" s="9"/>
    </row>
    <row r="128" spans="1:21" s="4" customFormat="1" ht="25.5" hidden="1" customHeight="1">
      <c r="A128" s="248"/>
      <c r="B128" s="249" t="s">
        <v>22</v>
      </c>
      <c r="C128" s="250"/>
      <c r="D128" s="250"/>
      <c r="E128" s="251">
        <f>SUM(E130:E136)</f>
        <v>165000000</v>
      </c>
      <c r="F128" s="251">
        <f>SUM(F130:F136)</f>
        <v>165000000</v>
      </c>
      <c r="G128" s="330"/>
      <c r="H128" s="251"/>
      <c r="I128" s="252">
        <f>SUM(I130:I136)/7</f>
        <v>100</v>
      </c>
      <c r="J128" s="252">
        <f>SUM(J130:J136)/7</f>
        <v>100</v>
      </c>
      <c r="K128" s="252"/>
      <c r="L128" s="252"/>
      <c r="M128" s="251">
        <f>SUM(M130:M136)</f>
        <v>165000000</v>
      </c>
      <c r="N128" s="253">
        <f>SUM(M128/F128)*100</f>
        <v>100</v>
      </c>
      <c r="O128" s="251">
        <f>SUM(O130:O136)</f>
        <v>19738500</v>
      </c>
      <c r="P128" s="253">
        <f>SUM(O128/E128)*100</f>
        <v>11.962727272727273</v>
      </c>
      <c r="Q128" s="253"/>
      <c r="R128" s="254">
        <f>E128-O128</f>
        <v>145261500</v>
      </c>
      <c r="S128" s="313" t="s">
        <v>27</v>
      </c>
      <c r="T128" s="2"/>
    </row>
    <row r="129" spans="1:21" s="4" customFormat="1" ht="25.5" hidden="1" customHeight="1">
      <c r="A129" s="248"/>
      <c r="B129" s="249"/>
      <c r="C129" s="250"/>
      <c r="D129" s="250"/>
      <c r="E129" s="251"/>
      <c r="F129" s="251"/>
      <c r="G129" s="330"/>
      <c r="H129" s="251"/>
      <c r="I129" s="255"/>
      <c r="J129" s="256"/>
      <c r="K129" s="256"/>
      <c r="L129" s="255"/>
      <c r="M129" s="256"/>
      <c r="N129" s="253"/>
      <c r="O129" s="257"/>
      <c r="P129" s="253"/>
      <c r="Q129" s="253"/>
      <c r="R129" s="254"/>
      <c r="S129" s="314"/>
      <c r="T129" s="2"/>
    </row>
    <row r="130" spans="1:21" ht="25.5" hidden="1" customHeight="1">
      <c r="A130" s="225" t="s">
        <v>23</v>
      </c>
      <c r="B130" s="226" t="s">
        <v>28</v>
      </c>
      <c r="C130" s="227"/>
      <c r="D130" s="227"/>
      <c r="E130" s="228">
        <v>65000000</v>
      </c>
      <c r="F130" s="228">
        <v>65000000</v>
      </c>
      <c r="G130" s="179"/>
      <c r="H130" s="228"/>
      <c r="I130" s="229">
        <v>100</v>
      </c>
      <c r="J130" s="229">
        <v>100</v>
      </c>
      <c r="K130" s="229"/>
      <c r="L130" s="229"/>
      <c r="M130" s="228">
        <v>65000000</v>
      </c>
      <c r="N130" s="230">
        <f t="shared" ref="N130:N136" si="107">SUM(M130/F130)*100</f>
        <v>100</v>
      </c>
      <c r="O130" s="231">
        <v>0</v>
      </c>
      <c r="P130" s="230">
        <f t="shared" ref="P130:P136" si="108">SUM(O130/E130)*100</f>
        <v>0</v>
      </c>
      <c r="Q130" s="232"/>
      <c r="R130" s="233">
        <f t="shared" ref="R130:R136" si="109">E130-O130</f>
        <v>65000000</v>
      </c>
      <c r="S130" s="310"/>
    </row>
    <row r="131" spans="1:21" ht="25.5" hidden="1" customHeight="1">
      <c r="A131" s="225" t="s">
        <v>24</v>
      </c>
      <c r="B131" s="226" t="s">
        <v>29</v>
      </c>
      <c r="C131" s="227"/>
      <c r="D131" s="227"/>
      <c r="E131" s="228">
        <v>20000000</v>
      </c>
      <c r="F131" s="228">
        <v>20000000</v>
      </c>
      <c r="G131" s="179"/>
      <c r="H131" s="228"/>
      <c r="I131" s="229">
        <v>100</v>
      </c>
      <c r="J131" s="229">
        <v>100</v>
      </c>
      <c r="K131" s="229"/>
      <c r="L131" s="229"/>
      <c r="M131" s="228">
        <v>20000000</v>
      </c>
      <c r="N131" s="230">
        <f t="shared" si="107"/>
        <v>100</v>
      </c>
      <c r="O131" s="231">
        <v>11838500</v>
      </c>
      <c r="P131" s="230">
        <f t="shared" si="108"/>
        <v>59.192500000000003</v>
      </c>
      <c r="Q131" s="232"/>
      <c r="R131" s="233">
        <f t="shared" si="109"/>
        <v>8161500</v>
      </c>
      <c r="S131" s="310"/>
      <c r="U131" s="9"/>
    </row>
    <row r="132" spans="1:21" ht="25.5" hidden="1" customHeight="1">
      <c r="A132" s="225" t="s">
        <v>25</v>
      </c>
      <c r="B132" s="226" t="s">
        <v>30</v>
      </c>
      <c r="C132" s="227"/>
      <c r="D132" s="227"/>
      <c r="E132" s="228">
        <v>15000000</v>
      </c>
      <c r="F132" s="228">
        <v>15000000</v>
      </c>
      <c r="G132" s="179"/>
      <c r="H132" s="228"/>
      <c r="I132" s="229">
        <v>100</v>
      </c>
      <c r="J132" s="229">
        <v>100</v>
      </c>
      <c r="K132" s="229"/>
      <c r="L132" s="229"/>
      <c r="M132" s="228">
        <v>15000000</v>
      </c>
      <c r="N132" s="230">
        <f t="shared" si="107"/>
        <v>100</v>
      </c>
      <c r="O132" s="231">
        <v>0</v>
      </c>
      <c r="P132" s="230">
        <f t="shared" si="108"/>
        <v>0</v>
      </c>
      <c r="Q132" s="232"/>
      <c r="R132" s="233">
        <f t="shared" si="109"/>
        <v>15000000</v>
      </c>
      <c r="S132" s="310"/>
      <c r="U132" s="9"/>
    </row>
    <row r="133" spans="1:21" ht="25.5" hidden="1" customHeight="1">
      <c r="A133" s="225" t="s">
        <v>26</v>
      </c>
      <c r="B133" s="226" t="s">
        <v>31</v>
      </c>
      <c r="C133" s="227"/>
      <c r="D133" s="227"/>
      <c r="E133" s="228">
        <v>15000000</v>
      </c>
      <c r="F133" s="228">
        <v>15000000</v>
      </c>
      <c r="G133" s="179"/>
      <c r="H133" s="228"/>
      <c r="I133" s="229">
        <v>100</v>
      </c>
      <c r="J133" s="229">
        <v>100</v>
      </c>
      <c r="K133" s="229"/>
      <c r="L133" s="229"/>
      <c r="M133" s="228">
        <v>15000000</v>
      </c>
      <c r="N133" s="230">
        <f t="shared" si="107"/>
        <v>100</v>
      </c>
      <c r="O133" s="231">
        <v>0</v>
      </c>
      <c r="P133" s="230">
        <f t="shared" si="108"/>
        <v>0</v>
      </c>
      <c r="Q133" s="232"/>
      <c r="R133" s="233">
        <f t="shared" si="109"/>
        <v>15000000</v>
      </c>
      <c r="S133" s="310"/>
      <c r="U133" s="9"/>
    </row>
    <row r="134" spans="1:21" ht="25.5" hidden="1" customHeight="1">
      <c r="A134" s="225" t="s">
        <v>32</v>
      </c>
      <c r="B134" s="226" t="s">
        <v>33</v>
      </c>
      <c r="C134" s="227"/>
      <c r="D134" s="227"/>
      <c r="E134" s="228">
        <v>15000000</v>
      </c>
      <c r="F134" s="228">
        <v>15000000</v>
      </c>
      <c r="G134" s="179"/>
      <c r="H134" s="228"/>
      <c r="I134" s="229">
        <v>100</v>
      </c>
      <c r="J134" s="229">
        <v>100</v>
      </c>
      <c r="K134" s="229"/>
      <c r="L134" s="229"/>
      <c r="M134" s="228">
        <v>15000000</v>
      </c>
      <c r="N134" s="230">
        <f t="shared" si="107"/>
        <v>100</v>
      </c>
      <c r="O134" s="231">
        <v>7900000</v>
      </c>
      <c r="P134" s="230">
        <f t="shared" si="108"/>
        <v>52.666666666666664</v>
      </c>
      <c r="Q134" s="232"/>
      <c r="R134" s="233">
        <f t="shared" si="109"/>
        <v>7100000</v>
      </c>
      <c r="S134" s="310"/>
      <c r="U134" s="9"/>
    </row>
    <row r="135" spans="1:21" ht="25.5" hidden="1" customHeight="1">
      <c r="A135" s="225" t="s">
        <v>34</v>
      </c>
      <c r="B135" s="226" t="s">
        <v>35</v>
      </c>
      <c r="C135" s="227"/>
      <c r="D135" s="227"/>
      <c r="E135" s="228">
        <v>15000000</v>
      </c>
      <c r="F135" s="228">
        <v>15000000</v>
      </c>
      <c r="G135" s="179"/>
      <c r="H135" s="228"/>
      <c r="I135" s="229">
        <v>100</v>
      </c>
      <c r="J135" s="229">
        <v>100</v>
      </c>
      <c r="K135" s="229"/>
      <c r="L135" s="229"/>
      <c r="M135" s="228">
        <v>15000000</v>
      </c>
      <c r="N135" s="230">
        <f t="shared" si="107"/>
        <v>100</v>
      </c>
      <c r="O135" s="231">
        <v>0</v>
      </c>
      <c r="P135" s="230">
        <f t="shared" si="108"/>
        <v>0</v>
      </c>
      <c r="Q135" s="232"/>
      <c r="R135" s="233">
        <f t="shared" si="109"/>
        <v>15000000</v>
      </c>
      <c r="S135" s="310"/>
      <c r="U135" s="9"/>
    </row>
    <row r="136" spans="1:21" ht="25.5" hidden="1" customHeight="1">
      <c r="A136" s="225" t="s">
        <v>36</v>
      </c>
      <c r="B136" s="226" t="s">
        <v>37</v>
      </c>
      <c r="C136" s="227"/>
      <c r="D136" s="227"/>
      <c r="E136" s="228">
        <v>20000000</v>
      </c>
      <c r="F136" s="228">
        <v>20000000</v>
      </c>
      <c r="G136" s="179"/>
      <c r="H136" s="228"/>
      <c r="I136" s="229">
        <v>100</v>
      </c>
      <c r="J136" s="229">
        <v>100</v>
      </c>
      <c r="K136" s="229"/>
      <c r="L136" s="229"/>
      <c r="M136" s="228">
        <v>20000000</v>
      </c>
      <c r="N136" s="230">
        <f t="shared" si="107"/>
        <v>100</v>
      </c>
      <c r="O136" s="231">
        <v>0</v>
      </c>
      <c r="P136" s="230">
        <f t="shared" si="108"/>
        <v>0</v>
      </c>
      <c r="Q136" s="232"/>
      <c r="R136" s="233">
        <f t="shared" si="109"/>
        <v>20000000</v>
      </c>
      <c r="S136" s="310"/>
      <c r="U136" s="9"/>
    </row>
    <row r="137" spans="1:21" ht="25.5" hidden="1" customHeight="1">
      <c r="A137" s="258"/>
      <c r="B137" s="226"/>
      <c r="C137" s="227"/>
      <c r="D137" s="227"/>
      <c r="E137" s="228"/>
      <c r="F137" s="228"/>
      <c r="G137" s="179"/>
      <c r="H137" s="228"/>
      <c r="I137" s="229"/>
      <c r="J137" s="229"/>
      <c r="K137" s="229"/>
      <c r="L137" s="229"/>
      <c r="M137" s="228"/>
      <c r="N137" s="230"/>
      <c r="O137" s="231"/>
      <c r="P137" s="230"/>
      <c r="Q137" s="232"/>
      <c r="R137" s="233"/>
      <c r="S137" s="310"/>
      <c r="U137" s="9"/>
    </row>
    <row r="138" spans="1:21" ht="25.5" hidden="1" customHeight="1">
      <c r="A138" s="258"/>
      <c r="B138" s="259"/>
      <c r="C138" s="260"/>
      <c r="D138" s="260"/>
      <c r="E138" s="261"/>
      <c r="F138" s="261"/>
      <c r="G138" s="331"/>
      <c r="H138" s="262"/>
      <c r="I138" s="263"/>
      <c r="J138" s="263"/>
      <c r="K138" s="263"/>
      <c r="L138" s="263"/>
      <c r="M138" s="264"/>
      <c r="N138" s="264"/>
      <c r="O138" s="264"/>
      <c r="P138" s="264"/>
      <c r="Q138" s="265"/>
      <c r="R138" s="266"/>
      <c r="S138" s="315"/>
    </row>
    <row r="139" spans="1:21" ht="21.75">
      <c r="A139" s="267"/>
      <c r="B139" s="268" t="s">
        <v>130</v>
      </c>
      <c r="C139" s="269"/>
      <c r="D139" s="269"/>
      <c r="E139" s="394">
        <f>E13+E59+E99+E106+E116</f>
        <v>130969476065</v>
      </c>
      <c r="F139" s="394"/>
      <c r="G139" s="396"/>
      <c r="H139" s="270"/>
      <c r="I139" s="398">
        <f>AVERAGE(I13,I59,I99,I106,I116)</f>
        <v>53.819578422883851</v>
      </c>
      <c r="J139" s="398">
        <f>AVERAGE(J13,J59,J99,J106,J116)</f>
        <v>5.0571428571428569</v>
      </c>
      <c r="K139" s="398" t="e">
        <f>AVERAGE(K13,K59,K99,K106,K116)</f>
        <v>#DIV/0!</v>
      </c>
      <c r="L139" s="398">
        <f>AVERAGE(L13,L59,L99,L106,L116)</f>
        <v>4.9930402930402931</v>
      </c>
      <c r="M139" s="394">
        <f>M13+M59+M99+M106+M116</f>
        <v>20681000730</v>
      </c>
      <c r="N139" s="398">
        <f>SUM(M139/E139)*100</f>
        <v>15.790702804473344</v>
      </c>
      <c r="O139" s="394">
        <f>O13+O59+O99+O106+O116</f>
        <v>2017664740</v>
      </c>
      <c r="P139" s="398">
        <f>SUM(O139/M139)*100</f>
        <v>9.7561272123218004</v>
      </c>
      <c r="Q139" s="398">
        <f>SUM(O139/E139)*100</f>
        <v>1.5405610533240854</v>
      </c>
      <c r="R139" s="394">
        <f>E139-O139</f>
        <v>128951811325</v>
      </c>
      <c r="S139" s="316"/>
    </row>
    <row r="140" spans="1:21" ht="22.5" customHeight="1">
      <c r="A140" s="271"/>
      <c r="B140" s="272" t="s">
        <v>256</v>
      </c>
      <c r="C140" s="273"/>
      <c r="D140" s="273"/>
      <c r="E140" s="395"/>
      <c r="F140" s="395"/>
      <c r="G140" s="397"/>
      <c r="H140" s="274"/>
      <c r="I140" s="399"/>
      <c r="J140" s="399"/>
      <c r="K140" s="399"/>
      <c r="L140" s="399"/>
      <c r="M140" s="395"/>
      <c r="N140" s="399"/>
      <c r="O140" s="395"/>
      <c r="P140" s="399"/>
      <c r="Q140" s="399"/>
      <c r="R140" s="395"/>
      <c r="S140" s="317"/>
    </row>
    <row r="141" spans="1:21" ht="4.5" customHeight="1" thickBot="1">
      <c r="A141" s="275"/>
      <c r="B141" s="276"/>
      <c r="C141" s="277"/>
      <c r="D141" s="277"/>
      <c r="E141" s="278"/>
      <c r="F141" s="278"/>
      <c r="G141" s="332"/>
      <c r="H141" s="279"/>
      <c r="I141" s="280"/>
      <c r="J141" s="280"/>
      <c r="K141" s="280"/>
      <c r="L141" s="280"/>
      <c r="M141" s="281"/>
      <c r="N141" s="281"/>
      <c r="O141" s="281"/>
      <c r="P141" s="281"/>
      <c r="Q141" s="282"/>
      <c r="R141" s="283"/>
      <c r="S141" s="318"/>
    </row>
    <row r="142" spans="1:21" ht="21.75" thickTop="1">
      <c r="A142" s="284"/>
      <c r="B142" s="285"/>
      <c r="C142" s="285"/>
      <c r="D142" s="285"/>
      <c r="E142" s="285"/>
      <c r="F142" s="286"/>
      <c r="G142" s="333"/>
      <c r="H142" s="286"/>
      <c r="I142" s="287"/>
      <c r="J142" s="287"/>
      <c r="K142" s="287"/>
      <c r="L142" s="287"/>
      <c r="M142" s="287"/>
      <c r="N142" s="287"/>
      <c r="O142" s="287"/>
      <c r="P142" s="287"/>
      <c r="Q142" s="36"/>
      <c r="R142" s="37"/>
      <c r="S142" s="289"/>
    </row>
    <row r="143" spans="1:21" s="341" customFormat="1" ht="21.75">
      <c r="A143" s="336"/>
      <c r="B143" s="337"/>
      <c r="C143" s="337"/>
      <c r="D143" s="337"/>
      <c r="E143" s="337"/>
      <c r="F143" s="338"/>
      <c r="G143" s="339"/>
      <c r="H143" s="338"/>
      <c r="I143" s="340"/>
      <c r="J143" s="340"/>
      <c r="K143" s="340"/>
      <c r="L143" s="340"/>
      <c r="M143" s="340"/>
      <c r="N143" s="340"/>
      <c r="O143" s="340"/>
      <c r="P143" s="340"/>
      <c r="S143" s="342"/>
    </row>
    <row r="144" spans="1:21" s="341" customFormat="1" ht="23.25">
      <c r="A144" s="343"/>
      <c r="B144" s="344" t="s">
        <v>121</v>
      </c>
      <c r="C144" s="337"/>
      <c r="D144" s="337"/>
      <c r="E144" s="337"/>
      <c r="F144" s="338"/>
      <c r="G144" s="339"/>
      <c r="H144" s="338"/>
      <c r="I144" s="340"/>
      <c r="J144" s="340"/>
      <c r="K144" s="340"/>
      <c r="L144" s="340"/>
      <c r="M144" s="340"/>
      <c r="N144" s="345"/>
      <c r="O144" s="346" t="s">
        <v>244</v>
      </c>
      <c r="P144" s="347"/>
      <c r="Q144" s="347"/>
      <c r="S144" s="342"/>
      <c r="T144" s="348"/>
    </row>
    <row r="145" spans="1:23" s="341" customFormat="1" ht="23.25">
      <c r="A145" s="349"/>
      <c r="B145" s="350" t="s">
        <v>124</v>
      </c>
      <c r="C145" s="337"/>
      <c r="D145" s="337"/>
      <c r="E145" s="337"/>
      <c r="F145" s="338"/>
      <c r="G145" s="339"/>
      <c r="H145" s="338"/>
      <c r="I145" s="340"/>
      <c r="J145" s="340"/>
      <c r="K145" s="340"/>
      <c r="L145" s="340"/>
      <c r="M145" s="340"/>
      <c r="N145" s="351"/>
      <c r="O145" s="352" t="s">
        <v>40</v>
      </c>
      <c r="P145" s="353"/>
      <c r="Q145" s="353"/>
      <c r="S145" s="342"/>
      <c r="T145" s="354"/>
    </row>
    <row r="146" spans="1:23" s="341" customFormat="1" ht="23.25">
      <c r="A146" s="349"/>
      <c r="B146" s="355" t="s">
        <v>123</v>
      </c>
      <c r="C146" s="337"/>
      <c r="D146" s="337"/>
      <c r="E146" s="337"/>
      <c r="F146" s="338"/>
      <c r="G146" s="339"/>
      <c r="H146" s="338"/>
      <c r="I146" s="340"/>
      <c r="J146" s="340"/>
      <c r="K146" s="340"/>
      <c r="L146" s="340"/>
      <c r="M146" s="340"/>
      <c r="N146" s="346"/>
      <c r="O146" s="352"/>
      <c r="P146" s="346"/>
      <c r="Q146" s="346"/>
      <c r="S146" s="342"/>
      <c r="T146" s="356"/>
    </row>
    <row r="147" spans="1:23" s="341" customFormat="1" ht="23.25">
      <c r="A147" s="349"/>
      <c r="B147" s="357"/>
      <c r="C147" s="337"/>
      <c r="D147" s="337"/>
      <c r="E147" s="337"/>
      <c r="F147" s="338"/>
      <c r="G147" s="339"/>
      <c r="H147" s="338"/>
      <c r="I147" s="340"/>
      <c r="J147" s="340"/>
      <c r="K147" s="340"/>
      <c r="L147" s="340"/>
      <c r="M147" s="340"/>
      <c r="N147" s="346"/>
      <c r="O147" s="358"/>
      <c r="P147" s="359"/>
      <c r="Q147" s="359"/>
      <c r="S147" s="342"/>
      <c r="T147" s="360"/>
    </row>
    <row r="148" spans="1:23" s="341" customFormat="1" ht="23.25">
      <c r="A148" s="349"/>
      <c r="B148" s="337"/>
      <c r="C148" s="337"/>
      <c r="D148" s="337"/>
      <c r="E148" s="361"/>
      <c r="F148" s="338"/>
      <c r="G148" s="339"/>
      <c r="H148" s="338"/>
      <c r="I148" s="340"/>
      <c r="J148" s="340"/>
      <c r="K148" s="340"/>
      <c r="L148" s="340"/>
      <c r="M148" s="340"/>
      <c r="N148" s="346"/>
      <c r="O148" s="362"/>
      <c r="P148" s="359"/>
      <c r="Q148" s="359"/>
      <c r="S148" s="342"/>
      <c r="T148" s="363"/>
    </row>
    <row r="149" spans="1:23" s="341" customFormat="1" ht="23.25">
      <c r="A149" s="349"/>
      <c r="B149" s="337"/>
      <c r="C149" s="337"/>
      <c r="D149" s="337"/>
      <c r="E149" s="337"/>
      <c r="F149" s="338"/>
      <c r="G149" s="339"/>
      <c r="H149" s="338"/>
      <c r="I149" s="340"/>
      <c r="J149" s="340"/>
      <c r="K149" s="340"/>
      <c r="L149" s="340"/>
      <c r="M149" s="340"/>
      <c r="N149" s="346"/>
      <c r="O149" s="364" t="s">
        <v>119</v>
      </c>
      <c r="P149" s="359"/>
      <c r="Q149" s="359"/>
      <c r="S149" s="342"/>
      <c r="T149" s="363"/>
    </row>
    <row r="150" spans="1:23" s="341" customFormat="1" ht="23.25">
      <c r="A150" s="349"/>
      <c r="B150" s="337"/>
      <c r="C150" s="337"/>
      <c r="D150" s="337"/>
      <c r="E150" s="337"/>
      <c r="F150" s="338"/>
      <c r="G150" s="339"/>
      <c r="H150" s="338"/>
      <c r="I150" s="340"/>
      <c r="J150" s="340"/>
      <c r="K150" s="340"/>
      <c r="L150" s="340"/>
      <c r="M150" s="340"/>
      <c r="N150" s="346"/>
      <c r="O150" s="356" t="s">
        <v>240</v>
      </c>
      <c r="P150" s="365"/>
      <c r="Q150" s="365"/>
      <c r="S150" s="342"/>
      <c r="T150" s="360"/>
    </row>
    <row r="151" spans="1:23" s="341" customFormat="1" ht="23.25">
      <c r="A151" s="349"/>
      <c r="B151" s="337"/>
      <c r="C151" s="337"/>
      <c r="D151" s="337"/>
      <c r="E151" s="337"/>
      <c r="F151" s="338"/>
      <c r="G151" s="339"/>
      <c r="H151" s="338"/>
      <c r="I151" s="340"/>
      <c r="J151" s="340"/>
      <c r="K151" s="340"/>
      <c r="L151" s="340"/>
      <c r="M151" s="340"/>
      <c r="N151" s="346"/>
      <c r="O151" s="348" t="s">
        <v>120</v>
      </c>
      <c r="P151" s="348"/>
      <c r="Q151" s="348"/>
      <c r="S151" s="342"/>
      <c r="T151" s="366"/>
    </row>
    <row r="152" spans="1:23" s="341" customFormat="1" ht="21.75">
      <c r="A152" s="349"/>
      <c r="B152" s="337"/>
      <c r="C152" s="337"/>
      <c r="D152" s="337"/>
      <c r="E152" s="337"/>
      <c r="F152" s="338"/>
      <c r="G152" s="339"/>
      <c r="H152" s="338"/>
      <c r="I152" s="340"/>
      <c r="J152" s="340"/>
      <c r="K152" s="340"/>
      <c r="L152" s="340"/>
      <c r="M152" s="340"/>
      <c r="N152" s="340"/>
      <c r="O152" s="340"/>
      <c r="P152" s="356"/>
      <c r="Q152" s="348"/>
      <c r="R152" s="363"/>
      <c r="S152" s="367"/>
    </row>
    <row r="153" spans="1:23" s="1" customFormat="1">
      <c r="A153" s="10"/>
      <c r="B153" s="14"/>
      <c r="C153" s="14"/>
      <c r="D153" s="14"/>
      <c r="E153" s="14"/>
      <c r="F153" s="15"/>
      <c r="G153" s="334"/>
      <c r="H153" s="15"/>
      <c r="I153" s="16"/>
      <c r="J153" s="16"/>
      <c r="K153" s="16"/>
      <c r="L153" s="16"/>
      <c r="M153" s="16"/>
      <c r="N153" s="16"/>
      <c r="O153" s="16"/>
      <c r="P153" s="16"/>
      <c r="R153" s="11"/>
      <c r="S153" s="319"/>
      <c r="U153" s="7"/>
      <c r="V153" s="7"/>
      <c r="W153" s="7"/>
    </row>
    <row r="154" spans="1:23" s="1" customFormat="1">
      <c r="A154" s="10"/>
      <c r="B154" s="14"/>
      <c r="C154" s="14"/>
      <c r="D154" s="14"/>
      <c r="E154" s="14"/>
      <c r="F154" s="15"/>
      <c r="G154" s="334"/>
      <c r="H154" s="15"/>
      <c r="I154" s="16"/>
      <c r="J154" s="16"/>
      <c r="K154" s="16"/>
      <c r="L154" s="16"/>
      <c r="M154" s="16"/>
      <c r="N154" s="16"/>
      <c r="O154" s="16"/>
      <c r="P154" s="16"/>
      <c r="R154" s="11"/>
      <c r="S154" s="319"/>
      <c r="U154" s="7"/>
      <c r="V154" s="7"/>
      <c r="W154" s="7"/>
    </row>
    <row r="155" spans="1:23" s="1" customFormat="1">
      <c r="A155" s="10"/>
      <c r="B155" s="14"/>
      <c r="C155" s="14"/>
      <c r="D155" s="14"/>
      <c r="E155" s="14"/>
      <c r="F155" s="15"/>
      <c r="G155" s="334"/>
      <c r="H155" s="15"/>
      <c r="I155" s="16"/>
      <c r="J155" s="16"/>
      <c r="K155" s="16"/>
      <c r="L155" s="16"/>
      <c r="M155" s="16"/>
      <c r="N155" s="16"/>
      <c r="O155" s="16"/>
      <c r="P155" s="16"/>
      <c r="R155" s="11"/>
      <c r="S155" s="319"/>
      <c r="U155" s="7"/>
      <c r="V155" s="7"/>
      <c r="W155" s="7"/>
    </row>
    <row r="156" spans="1:23" s="1" customFormat="1">
      <c r="A156" s="10"/>
      <c r="B156" s="14"/>
      <c r="C156" s="14"/>
      <c r="D156" s="14"/>
      <c r="E156" s="14"/>
      <c r="F156" s="15"/>
      <c r="G156" s="334"/>
      <c r="H156" s="15"/>
      <c r="I156" s="16"/>
      <c r="J156" s="16"/>
      <c r="K156" s="16"/>
      <c r="L156" s="16"/>
      <c r="M156" s="16"/>
      <c r="N156" s="16"/>
      <c r="O156" s="16"/>
      <c r="P156" s="16"/>
      <c r="R156" s="11"/>
      <c r="S156" s="319"/>
      <c r="U156" s="7"/>
      <c r="V156" s="7"/>
      <c r="W156" s="7"/>
    </row>
    <row r="157" spans="1:23" s="1" customFormat="1">
      <c r="A157" s="10"/>
      <c r="B157" s="14"/>
      <c r="C157" s="14"/>
      <c r="D157" s="14"/>
      <c r="E157" s="14"/>
      <c r="F157" s="15"/>
      <c r="G157" s="334"/>
      <c r="H157" s="15"/>
      <c r="I157" s="16"/>
      <c r="J157" s="16"/>
      <c r="K157" s="16"/>
      <c r="L157" s="16"/>
      <c r="M157" s="16"/>
      <c r="N157" s="16"/>
      <c r="O157" s="16"/>
      <c r="P157" s="16"/>
      <c r="R157" s="11"/>
      <c r="S157" s="319"/>
      <c r="U157" s="7"/>
      <c r="V157" s="7"/>
      <c r="W157" s="7"/>
    </row>
    <row r="158" spans="1:23" s="1" customFormat="1">
      <c r="A158" s="10"/>
      <c r="B158" s="14"/>
      <c r="C158" s="14"/>
      <c r="D158" s="14"/>
      <c r="E158" s="14"/>
      <c r="F158" s="15"/>
      <c r="G158" s="334"/>
      <c r="H158" s="15"/>
      <c r="I158" s="16"/>
      <c r="J158" s="16"/>
      <c r="K158" s="16"/>
      <c r="L158" s="16"/>
      <c r="M158" s="16"/>
      <c r="N158" s="16"/>
      <c r="O158" s="16"/>
      <c r="P158" s="16"/>
      <c r="R158" s="11"/>
      <c r="S158" s="319"/>
      <c r="U158" s="7"/>
      <c r="V158" s="7"/>
      <c r="W158" s="7"/>
    </row>
    <row r="159" spans="1:23" s="1" customFormat="1">
      <c r="A159" s="10"/>
      <c r="B159" s="14"/>
      <c r="C159" s="14"/>
      <c r="D159" s="14"/>
      <c r="E159" s="14"/>
      <c r="F159" s="15"/>
      <c r="G159" s="334"/>
      <c r="H159" s="15"/>
      <c r="I159" s="16"/>
      <c r="J159" s="16"/>
      <c r="K159" s="16"/>
      <c r="L159" s="16"/>
      <c r="M159" s="16"/>
      <c r="N159" s="16"/>
      <c r="O159" s="16"/>
      <c r="P159" s="16"/>
      <c r="R159" s="11"/>
      <c r="S159" s="319"/>
      <c r="U159" s="7"/>
      <c r="V159" s="7"/>
      <c r="W159" s="7"/>
    </row>
    <row r="160" spans="1:23" s="1" customFormat="1">
      <c r="A160" s="10"/>
      <c r="B160" s="14"/>
      <c r="C160" s="14"/>
      <c r="D160" s="14"/>
      <c r="E160" s="14"/>
      <c r="F160" s="15"/>
      <c r="G160" s="334"/>
      <c r="H160" s="15"/>
      <c r="I160" s="16"/>
      <c r="J160" s="16"/>
      <c r="K160" s="16"/>
      <c r="L160" s="16"/>
      <c r="M160" s="16"/>
      <c r="N160" s="16"/>
      <c r="O160" s="16"/>
      <c r="P160" s="16"/>
      <c r="R160" s="11"/>
      <c r="S160" s="319"/>
      <c r="U160" s="7"/>
      <c r="V160" s="7"/>
      <c r="W160" s="7"/>
    </row>
    <row r="161" spans="1:23" s="1" customFormat="1">
      <c r="A161" s="10"/>
      <c r="B161" s="14"/>
      <c r="C161" s="14"/>
      <c r="D161" s="14"/>
      <c r="E161" s="14"/>
      <c r="F161" s="15"/>
      <c r="G161" s="334"/>
      <c r="H161" s="15"/>
      <c r="I161" s="16"/>
      <c r="J161" s="16"/>
      <c r="K161" s="16"/>
      <c r="L161" s="16"/>
      <c r="M161" s="16"/>
      <c r="N161" s="16"/>
      <c r="O161" s="16"/>
      <c r="P161" s="16"/>
      <c r="R161" s="11"/>
      <c r="S161" s="319"/>
      <c r="U161" s="7"/>
      <c r="V161" s="7"/>
      <c r="W161" s="7"/>
    </row>
    <row r="162" spans="1:23" s="1" customFormat="1">
      <c r="A162" s="10"/>
      <c r="B162" s="14"/>
      <c r="C162" s="14"/>
      <c r="D162" s="14"/>
      <c r="E162" s="14"/>
      <c r="F162" s="15"/>
      <c r="G162" s="334"/>
      <c r="H162" s="15"/>
      <c r="I162" s="16"/>
      <c r="J162" s="16"/>
      <c r="K162" s="16"/>
      <c r="L162" s="16"/>
      <c r="M162" s="16"/>
      <c r="N162" s="16"/>
      <c r="O162" s="16"/>
      <c r="P162" s="16"/>
      <c r="R162" s="11"/>
      <c r="S162" s="319"/>
      <c r="U162" s="7"/>
      <c r="V162" s="7"/>
      <c r="W162" s="7"/>
    </row>
    <row r="163" spans="1:23" s="1" customFormat="1">
      <c r="A163" s="10"/>
      <c r="B163" s="14"/>
      <c r="C163" s="14"/>
      <c r="D163" s="14"/>
      <c r="E163" s="14"/>
      <c r="F163" s="15"/>
      <c r="G163" s="334"/>
      <c r="H163" s="15"/>
      <c r="I163" s="16"/>
      <c r="J163" s="16"/>
      <c r="K163" s="16"/>
      <c r="L163" s="16"/>
      <c r="M163" s="16"/>
      <c r="N163" s="16"/>
      <c r="O163" s="16"/>
      <c r="P163" s="16"/>
      <c r="R163" s="11"/>
      <c r="S163" s="319"/>
      <c r="U163" s="7"/>
      <c r="V163" s="7"/>
      <c r="W163" s="7"/>
    </row>
    <row r="164" spans="1:23" s="1" customFormat="1">
      <c r="A164" s="10"/>
      <c r="B164" s="14"/>
      <c r="C164" s="14"/>
      <c r="D164" s="14"/>
      <c r="E164" s="14"/>
      <c r="F164" s="15"/>
      <c r="G164" s="334"/>
      <c r="H164" s="15"/>
      <c r="I164" s="16"/>
      <c r="J164" s="16"/>
      <c r="K164" s="16"/>
      <c r="L164" s="16"/>
      <c r="M164" s="16"/>
      <c r="N164" s="16"/>
      <c r="O164" s="16"/>
      <c r="P164" s="16"/>
      <c r="R164" s="11"/>
      <c r="S164" s="319"/>
      <c r="U164" s="7"/>
      <c r="V164" s="7"/>
      <c r="W164" s="7"/>
    </row>
    <row r="165" spans="1:23" s="1" customFormat="1">
      <c r="A165" s="10"/>
      <c r="B165" s="14"/>
      <c r="C165" s="14"/>
      <c r="D165" s="14"/>
      <c r="E165" s="14"/>
      <c r="F165" s="15"/>
      <c r="G165" s="334"/>
      <c r="H165" s="15"/>
      <c r="I165" s="16"/>
      <c r="J165" s="16"/>
      <c r="K165" s="16"/>
      <c r="L165" s="16"/>
      <c r="M165" s="16"/>
      <c r="N165" s="16"/>
      <c r="O165" s="16"/>
      <c r="P165" s="16"/>
      <c r="R165" s="11"/>
      <c r="S165" s="319"/>
      <c r="U165" s="7"/>
      <c r="V165" s="7"/>
      <c r="W165" s="7"/>
    </row>
    <row r="166" spans="1:23" s="1" customFormat="1">
      <c r="A166" s="10"/>
      <c r="B166" s="14"/>
      <c r="C166" s="14"/>
      <c r="D166" s="14"/>
      <c r="E166" s="14"/>
      <c r="F166" s="15"/>
      <c r="G166" s="334"/>
      <c r="H166" s="15"/>
      <c r="I166" s="16"/>
      <c r="J166" s="16"/>
      <c r="K166" s="16"/>
      <c r="L166" s="16"/>
      <c r="M166" s="16"/>
      <c r="N166" s="16"/>
      <c r="O166" s="16"/>
      <c r="P166" s="16"/>
      <c r="R166" s="11"/>
      <c r="S166" s="319"/>
      <c r="U166" s="7"/>
      <c r="V166" s="7"/>
      <c r="W166" s="7"/>
    </row>
    <row r="167" spans="1:23" s="1" customFormat="1">
      <c r="A167" s="10"/>
      <c r="B167" s="14"/>
      <c r="C167" s="14"/>
      <c r="D167" s="14"/>
      <c r="E167" s="14"/>
      <c r="F167" s="15"/>
      <c r="G167" s="334"/>
      <c r="H167" s="15"/>
      <c r="I167" s="16"/>
      <c r="J167" s="16"/>
      <c r="K167" s="16"/>
      <c r="L167" s="16"/>
      <c r="M167" s="16"/>
      <c r="N167" s="16"/>
      <c r="O167" s="16"/>
      <c r="P167" s="16"/>
      <c r="R167" s="11"/>
      <c r="S167" s="319"/>
      <c r="U167" s="7"/>
      <c r="V167" s="7"/>
      <c r="W167" s="7"/>
    </row>
    <row r="168" spans="1:23" s="1" customFormat="1">
      <c r="A168" s="10"/>
      <c r="B168" s="14"/>
      <c r="C168" s="14"/>
      <c r="D168" s="14"/>
      <c r="E168" s="14"/>
      <c r="F168" s="15"/>
      <c r="G168" s="334"/>
      <c r="H168" s="15"/>
      <c r="I168" s="16"/>
      <c r="J168" s="16"/>
      <c r="K168" s="16"/>
      <c r="L168" s="16"/>
      <c r="M168" s="16"/>
      <c r="N168" s="16"/>
      <c r="O168" s="16"/>
      <c r="P168" s="16"/>
      <c r="R168" s="11"/>
      <c r="S168" s="319"/>
      <c r="U168" s="7"/>
      <c r="V168" s="7"/>
      <c r="W168" s="7"/>
    </row>
    <row r="169" spans="1:23" s="1" customFormat="1">
      <c r="A169" s="10"/>
      <c r="B169" s="14"/>
      <c r="C169" s="14"/>
      <c r="D169" s="14"/>
      <c r="E169" s="14"/>
      <c r="F169" s="15"/>
      <c r="G169" s="334"/>
      <c r="H169" s="15"/>
      <c r="I169" s="16"/>
      <c r="J169" s="16"/>
      <c r="K169" s="16"/>
      <c r="L169" s="16"/>
      <c r="M169" s="16"/>
      <c r="N169" s="16"/>
      <c r="O169" s="16"/>
      <c r="P169" s="16"/>
      <c r="R169" s="11"/>
      <c r="S169" s="319"/>
      <c r="U169" s="7"/>
      <c r="V169" s="7"/>
      <c r="W169" s="7"/>
    </row>
    <row r="170" spans="1:23" s="1" customFormat="1">
      <c r="A170" s="10"/>
      <c r="B170" s="14"/>
      <c r="C170" s="14"/>
      <c r="D170" s="14"/>
      <c r="E170" s="14"/>
      <c r="F170" s="15"/>
      <c r="G170" s="334"/>
      <c r="H170" s="15"/>
      <c r="I170" s="16"/>
      <c r="J170" s="16"/>
      <c r="K170" s="16"/>
      <c r="L170" s="16"/>
      <c r="M170" s="16"/>
      <c r="N170" s="16"/>
      <c r="O170" s="16"/>
      <c r="P170" s="16"/>
      <c r="R170" s="11"/>
      <c r="S170" s="319"/>
      <c r="U170" s="7"/>
      <c r="V170" s="7"/>
      <c r="W170" s="7"/>
    </row>
    <row r="171" spans="1:23" s="1" customFormat="1">
      <c r="A171" s="10"/>
      <c r="B171" s="14"/>
      <c r="C171" s="14"/>
      <c r="D171" s="14"/>
      <c r="E171" s="14"/>
      <c r="F171" s="15"/>
      <c r="G171" s="334"/>
      <c r="H171" s="15"/>
      <c r="I171" s="16"/>
      <c r="J171" s="16"/>
      <c r="K171" s="16"/>
      <c r="L171" s="16"/>
      <c r="M171" s="16"/>
      <c r="N171" s="16"/>
      <c r="O171" s="16"/>
      <c r="P171" s="16"/>
      <c r="R171" s="11"/>
      <c r="S171" s="319"/>
      <c r="U171" s="7"/>
      <c r="V171" s="7"/>
      <c r="W171" s="7"/>
    </row>
    <row r="172" spans="1:23" s="1" customFormat="1">
      <c r="A172" s="10"/>
      <c r="B172" s="14"/>
      <c r="C172" s="14"/>
      <c r="D172" s="14"/>
      <c r="E172" s="14"/>
      <c r="F172" s="15"/>
      <c r="G172" s="334"/>
      <c r="H172" s="15"/>
      <c r="I172" s="16"/>
      <c r="J172" s="16"/>
      <c r="K172" s="16"/>
      <c r="L172" s="16"/>
      <c r="M172" s="16"/>
      <c r="N172" s="16"/>
      <c r="O172" s="16"/>
      <c r="P172" s="16"/>
      <c r="R172" s="11"/>
      <c r="S172" s="319"/>
      <c r="U172" s="7"/>
      <c r="V172" s="7"/>
      <c r="W172" s="7"/>
    </row>
    <row r="173" spans="1:23" s="1" customFormat="1">
      <c r="A173" s="10"/>
      <c r="B173" s="14"/>
      <c r="C173" s="14"/>
      <c r="D173" s="14"/>
      <c r="E173" s="14"/>
      <c r="F173" s="15"/>
      <c r="G173" s="334"/>
      <c r="H173" s="15"/>
      <c r="I173" s="16"/>
      <c r="J173" s="16"/>
      <c r="K173" s="16"/>
      <c r="L173" s="16"/>
      <c r="M173" s="16"/>
      <c r="N173" s="16"/>
      <c r="O173" s="16"/>
      <c r="P173" s="16"/>
      <c r="R173" s="11"/>
      <c r="S173" s="319"/>
      <c r="U173" s="7"/>
      <c r="V173" s="7"/>
      <c r="W173" s="7"/>
    </row>
    <row r="174" spans="1:23" s="1" customFormat="1">
      <c r="A174" s="10"/>
      <c r="B174" s="16"/>
      <c r="C174" s="14"/>
      <c r="D174" s="14"/>
      <c r="E174" s="14"/>
      <c r="F174" s="15"/>
      <c r="G174" s="334"/>
      <c r="H174" s="15"/>
      <c r="I174" s="16"/>
      <c r="J174" s="16"/>
      <c r="K174" s="16"/>
      <c r="L174" s="16"/>
      <c r="M174" s="16"/>
      <c r="N174" s="16"/>
      <c r="O174" s="16"/>
      <c r="P174" s="16"/>
      <c r="R174" s="3"/>
      <c r="S174" s="320"/>
      <c r="U174" s="7"/>
      <c r="V174" s="7"/>
      <c r="W174" s="7"/>
    </row>
    <row r="175" spans="1:23" s="1" customFormat="1">
      <c r="A175" s="10"/>
      <c r="B175" s="16"/>
      <c r="C175" s="14"/>
      <c r="D175" s="14"/>
      <c r="E175" s="14"/>
      <c r="F175" s="15"/>
      <c r="G175" s="334"/>
      <c r="H175" s="15"/>
      <c r="I175" s="16"/>
      <c r="J175" s="16"/>
      <c r="K175" s="16"/>
      <c r="L175" s="16"/>
      <c r="M175" s="16"/>
      <c r="N175" s="16"/>
      <c r="O175" s="16"/>
      <c r="P175" s="16"/>
      <c r="R175" s="3"/>
      <c r="S175" s="320"/>
      <c r="U175" s="7"/>
      <c r="V175" s="7"/>
      <c r="W175" s="7"/>
    </row>
    <row r="176" spans="1:23" s="1" customFormat="1">
      <c r="A176" s="10"/>
      <c r="B176" s="13"/>
      <c r="C176" s="14"/>
      <c r="D176" s="14"/>
      <c r="E176" s="14"/>
      <c r="F176" s="15"/>
      <c r="G176" s="334"/>
      <c r="H176" s="15"/>
      <c r="I176" s="16"/>
      <c r="J176" s="16"/>
      <c r="K176" s="16"/>
      <c r="L176" s="16"/>
      <c r="M176" s="16"/>
      <c r="N176" s="16"/>
      <c r="O176" s="16"/>
      <c r="P176" s="16"/>
      <c r="R176" s="3"/>
      <c r="S176" s="320"/>
      <c r="U176" s="7"/>
      <c r="V176" s="7"/>
      <c r="W176" s="7"/>
    </row>
    <row r="177" spans="1:23" s="1" customFormat="1">
      <c r="A177" s="10"/>
      <c r="B177" s="13"/>
      <c r="C177" s="14"/>
      <c r="D177" s="14"/>
      <c r="E177" s="14"/>
      <c r="F177" s="15"/>
      <c r="G177" s="334"/>
      <c r="H177" s="15"/>
      <c r="I177" s="16"/>
      <c r="J177" s="16"/>
      <c r="K177" s="16"/>
      <c r="L177" s="16"/>
      <c r="M177" s="16"/>
      <c r="N177" s="16"/>
      <c r="O177" s="16"/>
      <c r="P177" s="16"/>
      <c r="R177" s="3"/>
      <c r="S177" s="320"/>
      <c r="U177" s="7"/>
      <c r="V177" s="7"/>
      <c r="W177" s="7"/>
    </row>
    <row r="178" spans="1:23" s="1" customFormat="1">
      <c r="A178" s="10"/>
      <c r="B178" s="13"/>
      <c r="C178" s="14"/>
      <c r="D178" s="14"/>
      <c r="E178" s="14"/>
      <c r="F178" s="15"/>
      <c r="G178" s="334"/>
      <c r="H178" s="15"/>
      <c r="I178" s="16"/>
      <c r="J178" s="16"/>
      <c r="K178" s="16"/>
      <c r="L178" s="16"/>
      <c r="M178" s="16"/>
      <c r="N178" s="16"/>
      <c r="O178" s="16"/>
      <c r="P178" s="16"/>
      <c r="R178" s="3"/>
      <c r="S178" s="320"/>
      <c r="U178" s="7"/>
      <c r="V178" s="7"/>
      <c r="W178" s="7"/>
    </row>
    <row r="179" spans="1:23" s="1" customFormat="1">
      <c r="A179" s="10"/>
      <c r="B179" s="13"/>
      <c r="C179" s="14"/>
      <c r="D179" s="14"/>
      <c r="E179" s="14"/>
      <c r="F179" s="15"/>
      <c r="G179" s="334"/>
      <c r="H179" s="15"/>
      <c r="I179" s="16"/>
      <c r="J179" s="16"/>
      <c r="K179" s="16"/>
      <c r="L179" s="16"/>
      <c r="M179" s="16"/>
      <c r="N179" s="16"/>
      <c r="O179" s="16"/>
      <c r="P179" s="16"/>
      <c r="R179" s="3"/>
      <c r="S179" s="320"/>
      <c r="U179" s="7"/>
      <c r="V179" s="7"/>
      <c r="W179" s="7"/>
    </row>
    <row r="180" spans="1:23" s="1" customFormat="1">
      <c r="A180" s="10"/>
      <c r="B180" s="13"/>
      <c r="C180" s="14"/>
      <c r="D180" s="14"/>
      <c r="E180" s="14"/>
      <c r="F180" s="15"/>
      <c r="G180" s="334"/>
      <c r="H180" s="15"/>
      <c r="I180" s="16"/>
      <c r="J180" s="16"/>
      <c r="K180" s="16"/>
      <c r="L180" s="16"/>
      <c r="M180" s="16"/>
      <c r="N180" s="16"/>
      <c r="O180" s="16"/>
      <c r="P180" s="16"/>
      <c r="R180" s="3"/>
      <c r="S180" s="320"/>
      <c r="U180" s="7"/>
      <c r="V180" s="7"/>
      <c r="W180" s="7"/>
    </row>
    <row r="181" spans="1:23" s="1" customFormat="1">
      <c r="A181" s="10"/>
      <c r="B181" s="13"/>
      <c r="C181" s="14"/>
      <c r="D181" s="14"/>
      <c r="E181" s="14"/>
      <c r="F181" s="15"/>
      <c r="G181" s="334"/>
      <c r="H181" s="15"/>
      <c r="I181" s="16"/>
      <c r="J181" s="16"/>
      <c r="K181" s="16"/>
      <c r="L181" s="16"/>
      <c r="M181" s="16"/>
      <c r="N181" s="16"/>
      <c r="O181" s="16"/>
      <c r="P181" s="16"/>
      <c r="R181" s="3"/>
      <c r="S181" s="320"/>
      <c r="U181" s="7"/>
      <c r="V181" s="7"/>
      <c r="W181" s="7"/>
    </row>
    <row r="182" spans="1:23" s="1" customFormat="1">
      <c r="A182" s="10"/>
      <c r="B182" s="13"/>
      <c r="C182" s="14"/>
      <c r="D182" s="14"/>
      <c r="E182" s="14"/>
      <c r="F182" s="15"/>
      <c r="G182" s="334"/>
      <c r="H182" s="15"/>
      <c r="I182" s="16"/>
      <c r="J182" s="16"/>
      <c r="K182" s="16"/>
      <c r="L182" s="16"/>
      <c r="M182" s="16"/>
      <c r="N182" s="16"/>
      <c r="O182" s="16"/>
      <c r="P182" s="16"/>
      <c r="R182" s="3"/>
      <c r="S182" s="320"/>
      <c r="U182" s="7"/>
      <c r="V182" s="7"/>
      <c r="W182" s="7"/>
    </row>
    <row r="183" spans="1:23" s="1" customFormat="1">
      <c r="A183" s="10"/>
      <c r="B183" s="13"/>
      <c r="C183" s="14"/>
      <c r="D183" s="14"/>
      <c r="E183" s="14"/>
      <c r="F183" s="15"/>
      <c r="G183" s="334"/>
      <c r="H183" s="15"/>
      <c r="I183" s="16"/>
      <c r="J183" s="16"/>
      <c r="K183" s="16"/>
      <c r="L183" s="16"/>
      <c r="M183" s="16"/>
      <c r="N183" s="16"/>
      <c r="O183" s="16"/>
      <c r="P183" s="16"/>
      <c r="R183" s="3"/>
      <c r="S183" s="320"/>
      <c r="U183" s="7"/>
      <c r="V183" s="7"/>
      <c r="W183" s="7"/>
    </row>
    <row r="184" spans="1:23" s="1" customFormat="1">
      <c r="A184" s="10"/>
      <c r="B184" s="13"/>
      <c r="C184" s="14"/>
      <c r="D184" s="14"/>
      <c r="E184" s="14"/>
      <c r="F184" s="15"/>
      <c r="G184" s="334"/>
      <c r="H184" s="15"/>
      <c r="I184" s="16"/>
      <c r="J184" s="16"/>
      <c r="K184" s="16"/>
      <c r="L184" s="16"/>
      <c r="M184" s="16"/>
      <c r="N184" s="16"/>
      <c r="O184" s="16"/>
      <c r="P184" s="16"/>
      <c r="R184" s="3"/>
      <c r="S184" s="320"/>
      <c r="U184" s="7"/>
      <c r="V184" s="7"/>
      <c r="W184" s="7"/>
    </row>
    <row r="185" spans="1:23" s="1" customFormat="1">
      <c r="A185" s="10"/>
      <c r="B185" s="13"/>
      <c r="C185" s="14"/>
      <c r="D185" s="14"/>
      <c r="E185" s="14"/>
      <c r="F185" s="15"/>
      <c r="G185" s="334"/>
      <c r="H185" s="15"/>
      <c r="I185" s="16"/>
      <c r="J185" s="16"/>
      <c r="K185" s="16"/>
      <c r="L185" s="16"/>
      <c r="M185" s="16"/>
      <c r="N185" s="16"/>
      <c r="O185" s="16"/>
      <c r="P185" s="16"/>
      <c r="R185" s="3"/>
      <c r="S185" s="320"/>
      <c r="U185" s="7"/>
      <c r="V185" s="7"/>
      <c r="W185" s="7"/>
    </row>
    <row r="186" spans="1:23" s="1" customFormat="1">
      <c r="A186" s="10"/>
      <c r="B186" s="13"/>
      <c r="C186" s="14"/>
      <c r="D186" s="14"/>
      <c r="E186" s="14"/>
      <c r="F186" s="15"/>
      <c r="G186" s="334"/>
      <c r="H186" s="15"/>
      <c r="I186" s="16"/>
      <c r="J186" s="16"/>
      <c r="K186" s="16"/>
      <c r="L186" s="16"/>
      <c r="M186" s="16"/>
      <c r="N186" s="16"/>
      <c r="O186" s="16"/>
      <c r="P186" s="16"/>
      <c r="R186" s="3"/>
      <c r="S186" s="320"/>
      <c r="U186" s="7"/>
      <c r="V186" s="7"/>
      <c r="W186" s="7"/>
    </row>
    <row r="187" spans="1:23" s="1" customFormat="1">
      <c r="A187" s="10"/>
      <c r="B187" s="13"/>
      <c r="C187" s="14"/>
      <c r="D187" s="14"/>
      <c r="E187" s="14"/>
      <c r="F187" s="15"/>
      <c r="G187" s="334"/>
      <c r="H187" s="15"/>
      <c r="I187" s="16"/>
      <c r="J187" s="16"/>
      <c r="K187" s="16"/>
      <c r="L187" s="16"/>
      <c r="M187" s="16"/>
      <c r="N187" s="16"/>
      <c r="O187" s="16"/>
      <c r="P187" s="16"/>
      <c r="R187" s="3"/>
      <c r="S187" s="320"/>
      <c r="U187" s="7"/>
      <c r="V187" s="7"/>
      <c r="W187" s="7"/>
    </row>
    <row r="188" spans="1:23" s="1" customFormat="1">
      <c r="A188" s="10"/>
      <c r="B188" s="13"/>
      <c r="C188" s="14"/>
      <c r="D188" s="14"/>
      <c r="E188" s="14"/>
      <c r="F188" s="15"/>
      <c r="G188" s="334"/>
      <c r="H188" s="15"/>
      <c r="I188" s="16"/>
      <c r="J188" s="16"/>
      <c r="K188" s="16"/>
      <c r="L188" s="16"/>
      <c r="M188" s="16"/>
      <c r="N188" s="16"/>
      <c r="O188" s="16"/>
      <c r="P188" s="16"/>
      <c r="R188" s="3"/>
      <c r="S188" s="320"/>
      <c r="U188" s="7"/>
      <c r="V188" s="7"/>
      <c r="W188" s="7"/>
    </row>
    <row r="189" spans="1:23" s="1" customFormat="1">
      <c r="A189" s="10"/>
      <c r="B189" s="13"/>
      <c r="C189" s="14"/>
      <c r="D189" s="14"/>
      <c r="E189" s="14"/>
      <c r="F189" s="15"/>
      <c r="G189" s="334"/>
      <c r="H189" s="15"/>
      <c r="I189" s="16"/>
      <c r="J189" s="16"/>
      <c r="K189" s="16"/>
      <c r="L189" s="16"/>
      <c r="M189" s="16"/>
      <c r="N189" s="16"/>
      <c r="O189" s="16"/>
      <c r="P189" s="16"/>
      <c r="R189" s="3"/>
      <c r="S189" s="320"/>
      <c r="U189" s="7"/>
      <c r="V189" s="7"/>
      <c r="W189" s="7"/>
    </row>
    <row r="190" spans="1:23" s="1" customFormat="1">
      <c r="A190" s="10"/>
      <c r="B190" s="13"/>
      <c r="C190" s="14"/>
      <c r="D190" s="14"/>
      <c r="E190" s="14"/>
      <c r="F190" s="15"/>
      <c r="G190" s="334"/>
      <c r="H190" s="15"/>
      <c r="I190" s="16"/>
      <c r="J190" s="16"/>
      <c r="K190" s="16"/>
      <c r="L190" s="16"/>
      <c r="M190" s="16"/>
      <c r="N190" s="16"/>
      <c r="O190" s="16"/>
      <c r="P190" s="16"/>
      <c r="R190" s="3"/>
      <c r="S190" s="320"/>
      <c r="U190" s="7"/>
      <c r="V190" s="7"/>
      <c r="W190" s="7"/>
    </row>
    <row r="191" spans="1:23" s="1" customFormat="1">
      <c r="A191" s="10"/>
      <c r="B191" s="13"/>
      <c r="C191" s="14"/>
      <c r="D191" s="14"/>
      <c r="E191" s="14"/>
      <c r="F191" s="15"/>
      <c r="G191" s="334"/>
      <c r="H191" s="15"/>
      <c r="I191" s="16"/>
      <c r="J191" s="16"/>
      <c r="K191" s="16"/>
      <c r="L191" s="16"/>
      <c r="M191" s="16"/>
      <c r="N191" s="16"/>
      <c r="O191" s="16"/>
      <c r="P191" s="16"/>
      <c r="R191" s="3"/>
      <c r="S191" s="320"/>
      <c r="U191" s="7"/>
      <c r="V191" s="7"/>
      <c r="W191" s="7"/>
    </row>
    <row r="192" spans="1:23" s="1" customFormat="1">
      <c r="A192" s="10"/>
      <c r="B192" s="13"/>
      <c r="C192" s="14"/>
      <c r="D192" s="14"/>
      <c r="E192" s="14"/>
      <c r="F192" s="15"/>
      <c r="G192" s="334"/>
      <c r="H192" s="15"/>
      <c r="I192" s="16"/>
      <c r="J192" s="16"/>
      <c r="K192" s="16"/>
      <c r="L192" s="16"/>
      <c r="M192" s="16"/>
      <c r="N192" s="16"/>
      <c r="O192" s="16"/>
      <c r="P192" s="16"/>
      <c r="R192" s="3"/>
      <c r="S192" s="320"/>
      <c r="U192" s="7"/>
      <c r="V192" s="7"/>
      <c r="W192" s="7"/>
    </row>
    <row r="193" spans="1:23" s="1" customFormat="1">
      <c r="A193" s="10"/>
      <c r="B193" s="13"/>
      <c r="C193" s="14"/>
      <c r="D193" s="14"/>
      <c r="E193" s="14"/>
      <c r="F193" s="15"/>
      <c r="G193" s="334"/>
      <c r="H193" s="15"/>
      <c r="I193" s="16"/>
      <c r="J193" s="16"/>
      <c r="K193" s="16"/>
      <c r="L193" s="16"/>
      <c r="M193" s="16"/>
      <c r="N193" s="16"/>
      <c r="O193" s="16"/>
      <c r="P193" s="16"/>
      <c r="R193" s="3"/>
      <c r="S193" s="320"/>
      <c r="U193" s="7"/>
      <c r="V193" s="7"/>
      <c r="W193" s="7"/>
    </row>
    <row r="194" spans="1:23" s="1" customFormat="1">
      <c r="A194" s="10"/>
      <c r="B194" s="14">
        <v>12</v>
      </c>
      <c r="C194" s="14"/>
      <c r="D194" s="14"/>
      <c r="E194" s="14"/>
      <c r="F194" s="15"/>
      <c r="G194" s="334"/>
      <c r="H194" s="15"/>
      <c r="I194" s="16"/>
      <c r="J194" s="16"/>
      <c r="K194" s="16"/>
      <c r="L194" s="16"/>
      <c r="M194" s="16"/>
      <c r="N194" s="16"/>
      <c r="O194" s="16"/>
      <c r="P194" s="16"/>
      <c r="R194" s="3"/>
      <c r="S194" s="320"/>
      <c r="U194" s="7"/>
      <c r="V194" s="7"/>
      <c r="W194" s="7"/>
    </row>
    <row r="195" spans="1:23" s="1" customFormat="1">
      <c r="A195" s="10"/>
      <c r="B195" s="14">
        <v>104</v>
      </c>
      <c r="C195" s="14"/>
      <c r="D195" s="14"/>
      <c r="E195" s="14"/>
      <c r="F195" s="15"/>
      <c r="G195" s="334"/>
      <c r="H195" s="15"/>
      <c r="I195" s="16"/>
      <c r="J195" s="16"/>
      <c r="K195" s="16"/>
      <c r="L195" s="16"/>
      <c r="M195" s="16"/>
      <c r="N195" s="16"/>
      <c r="O195" s="16"/>
      <c r="P195" s="16"/>
      <c r="R195" s="3"/>
      <c r="S195" s="320"/>
      <c r="U195" s="7"/>
      <c r="V195" s="7"/>
      <c r="W195" s="7"/>
    </row>
    <row r="196" spans="1:23" s="1" customFormat="1">
      <c r="A196" s="10"/>
      <c r="B196" s="13"/>
      <c r="C196" s="14"/>
      <c r="D196" s="14"/>
      <c r="E196" s="14"/>
      <c r="F196" s="15"/>
      <c r="G196" s="334"/>
      <c r="H196" s="15"/>
      <c r="I196" s="16"/>
      <c r="J196" s="16"/>
      <c r="K196" s="16"/>
      <c r="L196" s="16"/>
      <c r="M196" s="16"/>
      <c r="N196" s="16"/>
      <c r="O196" s="16"/>
      <c r="P196" s="16"/>
      <c r="R196" s="3"/>
      <c r="S196" s="320"/>
      <c r="U196" s="7"/>
      <c r="V196" s="7"/>
      <c r="W196" s="7"/>
    </row>
    <row r="197" spans="1:23" s="1" customFormat="1">
      <c r="A197" s="10"/>
      <c r="B197" s="13"/>
      <c r="C197" s="14"/>
      <c r="D197" s="14"/>
      <c r="E197" s="14"/>
      <c r="F197" s="15"/>
      <c r="G197" s="334"/>
      <c r="H197" s="15"/>
      <c r="I197" s="16"/>
      <c r="J197" s="16"/>
      <c r="K197" s="16"/>
      <c r="L197" s="16"/>
      <c r="M197" s="16"/>
      <c r="N197" s="16"/>
      <c r="O197" s="16"/>
      <c r="P197" s="16"/>
      <c r="R197" s="3"/>
      <c r="S197" s="320"/>
      <c r="U197" s="7"/>
      <c r="V197" s="7"/>
      <c r="W197" s="7"/>
    </row>
    <row r="198" spans="1:23" s="1" customFormat="1">
      <c r="A198" s="10"/>
      <c r="B198" s="12"/>
      <c r="C198" s="5"/>
      <c r="D198" s="5"/>
      <c r="E198" s="5"/>
      <c r="F198" s="6"/>
      <c r="G198" s="335"/>
      <c r="H198" s="6"/>
      <c r="R198" s="3"/>
      <c r="S198" s="320"/>
      <c r="U198" s="7"/>
      <c r="V198" s="7"/>
      <c r="W198" s="7"/>
    </row>
    <row r="199" spans="1:23" s="1" customFormat="1">
      <c r="A199" s="10"/>
      <c r="B199" s="12"/>
      <c r="C199" s="5"/>
      <c r="D199" s="5"/>
      <c r="E199" s="5"/>
      <c r="F199" s="6"/>
      <c r="G199" s="335"/>
      <c r="H199" s="6"/>
      <c r="R199" s="3"/>
      <c r="S199" s="320"/>
      <c r="U199" s="7"/>
      <c r="V199" s="7"/>
      <c r="W199" s="7"/>
    </row>
    <row r="200" spans="1:23" s="1" customFormat="1">
      <c r="A200" s="10"/>
      <c r="B200" s="12"/>
      <c r="C200" s="5"/>
      <c r="D200" s="5"/>
      <c r="E200" s="5"/>
      <c r="F200" s="6"/>
      <c r="G200" s="335"/>
      <c r="H200" s="6"/>
      <c r="R200" s="3"/>
      <c r="S200" s="320"/>
      <c r="U200" s="7"/>
      <c r="V200" s="7"/>
      <c r="W200" s="7"/>
    </row>
    <row r="201" spans="1:23" s="1" customFormat="1">
      <c r="A201" s="10"/>
      <c r="B201" s="12"/>
      <c r="C201" s="5"/>
      <c r="D201" s="5"/>
      <c r="E201" s="5"/>
      <c r="F201" s="6"/>
      <c r="G201" s="335"/>
      <c r="H201" s="6"/>
      <c r="R201" s="3"/>
      <c r="S201" s="320"/>
      <c r="U201" s="7"/>
      <c r="V201" s="7"/>
      <c r="W201" s="7"/>
    </row>
    <row r="202" spans="1:23" s="1" customFormat="1">
      <c r="A202" s="10"/>
      <c r="B202" s="12"/>
      <c r="C202" s="5"/>
      <c r="D202" s="5"/>
      <c r="E202" s="5"/>
      <c r="F202" s="6"/>
      <c r="G202" s="335"/>
      <c r="H202" s="6"/>
      <c r="R202" s="3"/>
      <c r="S202" s="320"/>
      <c r="U202" s="7"/>
      <c r="V202" s="7"/>
      <c r="W202" s="7"/>
    </row>
    <row r="203" spans="1:23" s="1" customFormat="1">
      <c r="A203" s="10"/>
      <c r="B203" s="12"/>
      <c r="C203" s="5"/>
      <c r="D203" s="5"/>
      <c r="E203" s="5"/>
      <c r="F203" s="6"/>
      <c r="G203" s="335"/>
      <c r="H203" s="6"/>
      <c r="R203" s="3"/>
      <c r="S203" s="320"/>
      <c r="U203" s="7"/>
      <c r="V203" s="7"/>
      <c r="W203" s="7"/>
    </row>
    <row r="204" spans="1:23" s="1" customFormat="1">
      <c r="A204" s="10"/>
      <c r="B204" s="12"/>
      <c r="C204" s="5"/>
      <c r="D204" s="5"/>
      <c r="E204" s="5"/>
      <c r="F204" s="6"/>
      <c r="G204" s="335"/>
      <c r="H204" s="6"/>
      <c r="R204" s="3"/>
      <c r="S204" s="320"/>
      <c r="U204" s="7"/>
      <c r="V204" s="7"/>
      <c r="W204" s="7"/>
    </row>
    <row r="205" spans="1:23" s="1" customFormat="1">
      <c r="A205" s="10"/>
      <c r="B205" s="12"/>
      <c r="C205" s="5"/>
      <c r="D205" s="5"/>
      <c r="E205" s="5"/>
      <c r="F205" s="6"/>
      <c r="G205" s="335"/>
      <c r="H205" s="6"/>
      <c r="R205" s="3"/>
      <c r="S205" s="320"/>
      <c r="U205" s="7"/>
      <c r="V205" s="7"/>
      <c r="W205" s="7"/>
    </row>
    <row r="206" spans="1:23" s="1" customFormat="1">
      <c r="A206" s="10"/>
      <c r="B206" s="12"/>
      <c r="C206" s="5"/>
      <c r="D206" s="5"/>
      <c r="E206" s="5"/>
      <c r="F206" s="6"/>
      <c r="G206" s="335"/>
      <c r="H206" s="6"/>
      <c r="R206" s="3"/>
      <c r="S206" s="320"/>
      <c r="U206" s="7"/>
      <c r="V206" s="7"/>
      <c r="W206" s="7"/>
    </row>
    <row r="207" spans="1:23" s="1" customFormat="1">
      <c r="A207" s="10"/>
      <c r="B207" s="12"/>
      <c r="C207" s="5"/>
      <c r="D207" s="5"/>
      <c r="E207" s="5"/>
      <c r="F207" s="6"/>
      <c r="G207" s="335"/>
      <c r="H207" s="6"/>
      <c r="R207" s="3"/>
      <c r="S207" s="320"/>
      <c r="U207" s="7"/>
      <c r="V207" s="7"/>
      <c r="W207" s="7"/>
    </row>
    <row r="208" spans="1:23" s="1" customFormat="1">
      <c r="A208" s="10"/>
      <c r="B208" s="12"/>
      <c r="C208" s="5"/>
      <c r="D208" s="5"/>
      <c r="E208" s="5"/>
      <c r="F208" s="6"/>
      <c r="G208" s="335"/>
      <c r="H208" s="6"/>
      <c r="R208" s="3"/>
      <c r="S208" s="320"/>
      <c r="U208" s="7"/>
      <c r="V208" s="7"/>
      <c r="W208" s="7"/>
    </row>
    <row r="209" spans="1:23" s="1" customFormat="1">
      <c r="A209" s="10"/>
      <c r="B209" s="12"/>
      <c r="C209" s="5"/>
      <c r="D209" s="5"/>
      <c r="E209" s="5"/>
      <c r="F209" s="6"/>
      <c r="G209" s="335"/>
      <c r="H209" s="6"/>
      <c r="R209" s="3"/>
      <c r="S209" s="320"/>
      <c r="U209" s="7"/>
      <c r="V209" s="7"/>
      <c r="W209" s="7"/>
    </row>
    <row r="210" spans="1:23" s="1" customFormat="1">
      <c r="A210" s="10"/>
      <c r="B210" s="12"/>
      <c r="C210" s="5"/>
      <c r="D210" s="5"/>
      <c r="E210" s="5"/>
      <c r="F210" s="6"/>
      <c r="G210" s="335"/>
      <c r="H210" s="6"/>
      <c r="R210" s="3"/>
      <c r="S210" s="320"/>
      <c r="U210" s="7"/>
      <c r="V210" s="7"/>
      <c r="W210" s="7"/>
    </row>
    <row r="211" spans="1:23" s="1" customFormat="1">
      <c r="A211" s="10"/>
      <c r="B211" s="12"/>
      <c r="C211" s="5"/>
      <c r="D211" s="5"/>
      <c r="E211" s="5"/>
      <c r="F211" s="6"/>
      <c r="G211" s="335"/>
      <c r="H211" s="6"/>
      <c r="R211" s="3"/>
      <c r="S211" s="320"/>
      <c r="U211" s="7"/>
      <c r="V211" s="7"/>
      <c r="W211" s="7"/>
    </row>
    <row r="212" spans="1:23" s="1" customFormat="1">
      <c r="A212" s="10"/>
      <c r="B212" s="12"/>
      <c r="C212" s="5"/>
      <c r="D212" s="5"/>
      <c r="E212" s="5"/>
      <c r="F212" s="6"/>
      <c r="G212" s="335"/>
      <c r="H212" s="6"/>
      <c r="R212" s="3"/>
      <c r="S212" s="320"/>
      <c r="U212" s="7"/>
      <c r="V212" s="7"/>
      <c r="W212" s="7"/>
    </row>
    <row r="213" spans="1:23" s="1" customFormat="1">
      <c r="A213" s="10"/>
      <c r="B213" s="12"/>
      <c r="C213" s="5"/>
      <c r="D213" s="5"/>
      <c r="E213" s="5"/>
      <c r="F213" s="6"/>
      <c r="G213" s="335"/>
      <c r="H213" s="6"/>
      <c r="R213" s="3"/>
      <c r="S213" s="320"/>
      <c r="U213" s="7"/>
      <c r="V213" s="7"/>
      <c r="W213" s="7"/>
    </row>
    <row r="214" spans="1:23" s="1" customFormat="1">
      <c r="A214" s="10"/>
      <c r="B214" s="12"/>
      <c r="C214" s="5"/>
      <c r="D214" s="5"/>
      <c r="E214" s="5"/>
      <c r="F214" s="6"/>
      <c r="G214" s="335"/>
      <c r="H214" s="6"/>
      <c r="R214" s="3"/>
      <c r="S214" s="320"/>
      <c r="U214" s="7"/>
      <c r="V214" s="7"/>
      <c r="W214" s="7"/>
    </row>
    <row r="215" spans="1:23" s="1" customFormat="1">
      <c r="A215" s="10"/>
      <c r="B215" s="12"/>
      <c r="C215" s="5"/>
      <c r="D215" s="5"/>
      <c r="E215" s="5"/>
      <c r="F215" s="6"/>
      <c r="G215" s="335"/>
      <c r="H215" s="6"/>
      <c r="R215" s="3"/>
      <c r="S215" s="320"/>
      <c r="U215" s="7"/>
      <c r="V215" s="7"/>
      <c r="W215" s="7"/>
    </row>
    <row r="216" spans="1:23" s="1" customFormat="1">
      <c r="A216" s="10"/>
      <c r="B216" s="12"/>
      <c r="C216" s="5"/>
      <c r="D216" s="5"/>
      <c r="E216" s="5"/>
      <c r="F216" s="6"/>
      <c r="G216" s="335"/>
      <c r="H216" s="6"/>
      <c r="R216" s="3"/>
      <c r="S216" s="320"/>
      <c r="U216" s="7"/>
      <c r="V216" s="7"/>
      <c r="W216" s="7"/>
    </row>
    <row r="217" spans="1:23" s="1" customFormat="1">
      <c r="A217" s="10"/>
      <c r="B217" s="12"/>
      <c r="C217" s="5"/>
      <c r="D217" s="5"/>
      <c r="E217" s="5"/>
      <c r="F217" s="6"/>
      <c r="G217" s="335"/>
      <c r="H217" s="6"/>
      <c r="R217" s="3"/>
      <c r="S217" s="320"/>
      <c r="U217" s="7"/>
      <c r="V217" s="7"/>
      <c r="W217" s="7"/>
    </row>
    <row r="218" spans="1:23" s="1" customFormat="1">
      <c r="A218" s="10"/>
      <c r="B218" s="12"/>
      <c r="C218" s="5"/>
      <c r="D218" s="5"/>
      <c r="E218" s="5"/>
      <c r="F218" s="6"/>
      <c r="G218" s="335"/>
      <c r="H218" s="6"/>
      <c r="R218" s="3"/>
      <c r="S218" s="320"/>
      <c r="U218" s="7"/>
      <c r="V218" s="7"/>
      <c r="W218" s="7"/>
    </row>
    <row r="219" spans="1:23" s="1" customFormat="1">
      <c r="A219" s="10"/>
      <c r="B219" s="12"/>
      <c r="C219" s="5"/>
      <c r="D219" s="5"/>
      <c r="E219" s="5"/>
      <c r="F219" s="6"/>
      <c r="G219" s="335"/>
      <c r="H219" s="6"/>
      <c r="R219" s="3"/>
      <c r="S219" s="320"/>
      <c r="U219" s="7"/>
      <c r="V219" s="7"/>
      <c r="W219" s="7"/>
    </row>
    <row r="220" spans="1:23" s="1" customFormat="1">
      <c r="A220" s="10"/>
      <c r="B220" s="12"/>
      <c r="C220" s="5"/>
      <c r="D220" s="5"/>
      <c r="E220" s="5"/>
      <c r="F220" s="6"/>
      <c r="G220" s="335"/>
      <c r="H220" s="6"/>
      <c r="R220" s="3"/>
      <c r="S220" s="320"/>
      <c r="U220" s="7"/>
      <c r="V220" s="7"/>
      <c r="W220" s="7"/>
    </row>
    <row r="221" spans="1:23" s="1" customFormat="1">
      <c r="A221" s="10"/>
      <c r="B221" s="12"/>
      <c r="C221" s="5"/>
      <c r="D221" s="5"/>
      <c r="E221" s="5"/>
      <c r="F221" s="6"/>
      <c r="G221" s="335"/>
      <c r="H221" s="6"/>
      <c r="R221" s="3"/>
      <c r="S221" s="320"/>
      <c r="U221" s="7"/>
      <c r="V221" s="7"/>
      <c r="W221" s="7"/>
    </row>
    <row r="222" spans="1:23" s="1" customFormat="1">
      <c r="A222" s="10"/>
      <c r="B222" s="12"/>
      <c r="C222" s="5"/>
      <c r="D222" s="5"/>
      <c r="E222" s="5"/>
      <c r="F222" s="6"/>
      <c r="G222" s="335"/>
      <c r="H222" s="6"/>
      <c r="R222" s="3"/>
      <c r="S222" s="320"/>
      <c r="U222" s="7"/>
      <c r="V222" s="7"/>
      <c r="W222" s="7"/>
    </row>
    <row r="223" spans="1:23" s="1" customFormat="1">
      <c r="A223" s="10"/>
      <c r="B223" s="12"/>
      <c r="C223" s="5"/>
      <c r="D223" s="5"/>
      <c r="E223" s="5"/>
      <c r="F223" s="6"/>
      <c r="G223" s="335"/>
      <c r="H223" s="6"/>
      <c r="R223" s="3"/>
      <c r="S223" s="320"/>
      <c r="U223" s="7"/>
      <c r="V223" s="7"/>
      <c r="W223" s="7"/>
    </row>
    <row r="224" spans="1:23" s="1" customFormat="1">
      <c r="A224" s="10"/>
      <c r="B224" s="12"/>
      <c r="C224" s="5"/>
      <c r="D224" s="5"/>
      <c r="E224" s="5"/>
      <c r="F224" s="6"/>
      <c r="G224" s="335"/>
      <c r="H224" s="6"/>
      <c r="R224" s="3"/>
      <c r="S224" s="320"/>
      <c r="U224" s="7"/>
      <c r="V224" s="7"/>
      <c r="W224" s="7"/>
    </row>
    <row r="225" spans="1:23" s="1" customFormat="1">
      <c r="A225" s="10"/>
      <c r="B225" s="12"/>
      <c r="C225" s="5"/>
      <c r="D225" s="5"/>
      <c r="E225" s="5"/>
      <c r="F225" s="6"/>
      <c r="G225" s="335"/>
      <c r="H225" s="6"/>
      <c r="R225" s="3"/>
      <c r="S225" s="320"/>
      <c r="U225" s="7"/>
      <c r="V225" s="7"/>
      <c r="W225" s="7"/>
    </row>
    <row r="226" spans="1:23" s="1" customFormat="1">
      <c r="A226" s="10"/>
      <c r="B226" s="12"/>
      <c r="C226" s="5"/>
      <c r="D226" s="5"/>
      <c r="E226" s="5"/>
      <c r="F226" s="6"/>
      <c r="G226" s="335"/>
      <c r="H226" s="6"/>
      <c r="R226" s="3"/>
      <c r="S226" s="320"/>
      <c r="U226" s="7"/>
      <c r="V226" s="7"/>
      <c r="W226" s="7"/>
    </row>
    <row r="227" spans="1:23" s="1" customFormat="1">
      <c r="A227" s="10"/>
      <c r="B227" s="12"/>
      <c r="C227" s="5"/>
      <c r="D227" s="5"/>
      <c r="E227" s="5"/>
      <c r="F227" s="6"/>
      <c r="G227" s="335"/>
      <c r="H227" s="6"/>
      <c r="R227" s="3"/>
      <c r="S227" s="320"/>
      <c r="U227" s="7"/>
      <c r="V227" s="7"/>
      <c r="W227" s="7"/>
    </row>
    <row r="228" spans="1:23" s="1" customFormat="1">
      <c r="A228" s="10"/>
      <c r="B228" s="12"/>
      <c r="C228" s="5"/>
      <c r="D228" s="5"/>
      <c r="E228" s="5"/>
      <c r="F228" s="6"/>
      <c r="G228" s="335"/>
      <c r="H228" s="6"/>
      <c r="R228" s="3"/>
      <c r="S228" s="320"/>
      <c r="U228" s="7"/>
      <c r="V228" s="7"/>
      <c r="W228" s="7"/>
    </row>
    <row r="229" spans="1:23" s="1" customFormat="1">
      <c r="A229" s="10"/>
      <c r="B229" s="12"/>
      <c r="C229" s="5"/>
      <c r="D229" s="5"/>
      <c r="E229" s="5"/>
      <c r="F229" s="6"/>
      <c r="G229" s="335"/>
      <c r="H229" s="6"/>
      <c r="R229" s="3"/>
      <c r="S229" s="320"/>
      <c r="U229" s="7"/>
      <c r="V229" s="7"/>
      <c r="W229" s="7"/>
    </row>
  </sheetData>
  <mergeCells count="29">
    <mergeCell ref="Q139:Q140"/>
    <mergeCell ref="D9:D11"/>
    <mergeCell ref="H9:H11"/>
    <mergeCell ref="R139:R140"/>
    <mergeCell ref="J139:J140"/>
    <mergeCell ref="K139:K140"/>
    <mergeCell ref="L139:L140"/>
    <mergeCell ref="M139:M140"/>
    <mergeCell ref="N139:N140"/>
    <mergeCell ref="O139:O140"/>
    <mergeCell ref="E139:E140"/>
    <mergeCell ref="F139:F140"/>
    <mergeCell ref="G139:G140"/>
    <mergeCell ref="I139:I140"/>
    <mergeCell ref="P139:P140"/>
    <mergeCell ref="A1:S1"/>
    <mergeCell ref="A2:S2"/>
    <mergeCell ref="A9:A11"/>
    <mergeCell ref="B9:B11"/>
    <mergeCell ref="E9:F9"/>
    <mergeCell ref="G9:G11"/>
    <mergeCell ref="I9:Q9"/>
    <mergeCell ref="R9:R11"/>
    <mergeCell ref="S9:S11"/>
    <mergeCell ref="E10:E11"/>
    <mergeCell ref="F10:F11"/>
    <mergeCell ref="I10:L10"/>
    <mergeCell ref="M10:Q10"/>
    <mergeCell ref="C9:C11"/>
  </mergeCells>
  <printOptions horizontalCentered="1" verticalCentered="1"/>
  <pageMargins left="0.12" right="0.35433070866141736" top="0.39370078740157483" bottom="0.39370078740157483" header="0.31496062992125984" footer="0.31496062992125984"/>
  <pageSetup paperSize="5" scale="35" orientation="landscape" r:id="rId1"/>
  <headerFooter alignWithMargins="0"/>
  <rowBreaks count="2" manualBreakCount="2">
    <brk id="52" max="20" man="1"/>
    <brk id="94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2</vt:i4>
      </vt:variant>
    </vt:vector>
  </HeadingPairs>
  <TitlesOfParts>
    <vt:vector size="3" baseType="lpstr">
      <vt:lpstr>KESEHATAN F-A</vt:lpstr>
      <vt:lpstr>KESEHATAN F-A!Print_Area</vt:lpstr>
      <vt:lpstr>KESEHATAN F-A!Print_Titles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2022-03-24T03:23:07Z</cp:lastPrinted>
  <dcterms:created xsi:type="dcterms:W3CDTF">2019-03-02T06:59:49Z</dcterms:created>
  <dcterms:modified xsi:type="dcterms:W3CDTF">2022-03-24T03:24:25Z</dcterms:modified>
</cp:coreProperties>
</file>